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U:\Quality and Compliance\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D4" i="5"/>
  <c r="E4" i="5"/>
  <c r="E40" i="5"/>
  <c r="X40" i="5" s="1"/>
  <c r="E41" i="5"/>
  <c r="X41" i="5" s="1"/>
  <c r="E42" i="5"/>
  <c r="X42" i="5" s="1"/>
  <c r="E43" i="5"/>
  <c r="X43" i="5" s="1"/>
  <c r="E44" i="5"/>
  <c r="X44" i="5" s="1"/>
  <c r="E45" i="5"/>
  <c r="X45" i="5" s="1"/>
  <c r="E46" i="5"/>
  <c r="X46" i="5" s="1"/>
  <c r="E47" i="5"/>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E80" i="5"/>
  <c r="X80" i="5" s="1"/>
  <c r="E81" i="5"/>
  <c r="X81" i="5" s="1"/>
  <c r="E82" i="5"/>
  <c r="X82" i="5" s="1"/>
  <c r="E83" i="5"/>
  <c r="X83" i="5" s="1"/>
  <c r="E84" i="5"/>
  <c r="X84" i="5" s="1"/>
  <c r="E85" i="5"/>
  <c r="X85" i="5" s="1"/>
  <c r="E86" i="5"/>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E192" i="5"/>
  <c r="X192" i="5" s="1"/>
  <c r="E193" i="5"/>
  <c r="X193" i="5" s="1"/>
  <c r="E194" i="5"/>
  <c r="X194" i="5" s="1"/>
  <c r="E195" i="5"/>
  <c r="X195" i="5" s="1"/>
  <c r="E196" i="5"/>
  <c r="X196" i="5" s="1"/>
  <c r="E197" i="5"/>
  <c r="X197" i="5" s="1"/>
  <c r="E198" i="5"/>
  <c r="X198" i="5" s="1"/>
  <c r="E199" i="5"/>
  <c r="X199" i="5" s="1"/>
  <c r="E200" i="5"/>
  <c r="X200" i="5" s="1"/>
  <c r="E201" i="5"/>
  <c r="E202" i="5"/>
  <c r="X202" i="5" s="1"/>
  <c r="E203" i="5"/>
  <c r="X203" i="5" s="1"/>
  <c r="E204" i="5"/>
  <c r="X204" i="5" s="1"/>
  <c r="E205" i="5"/>
  <c r="X205" i="5" s="1"/>
  <c r="E206" i="5"/>
  <c r="X206" i="5" s="1"/>
  <c r="E207" i="5"/>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E224" i="5"/>
  <c r="X224" i="5" s="1"/>
  <c r="E225" i="5"/>
  <c r="X225" i="5" s="1"/>
  <c r="E226" i="5"/>
  <c r="X226" i="5" s="1"/>
  <c r="E227" i="5"/>
  <c r="X227" i="5" s="1"/>
  <c r="E228" i="5"/>
  <c r="E229" i="5"/>
  <c r="X229" i="5" s="1"/>
  <c r="E230" i="5"/>
  <c r="X230" i="5" s="1"/>
  <c r="E231" i="5"/>
  <c r="X231" i="5" s="1"/>
  <c r="E232" i="5"/>
  <c r="X232" i="5" s="1"/>
  <c r="E233" i="5"/>
  <c r="X233" i="5" s="1"/>
  <c r="E234" i="5"/>
  <c r="X234" i="5" s="1"/>
  <c r="E235" i="5"/>
  <c r="X235" i="5" s="1"/>
  <c r="E236" i="5"/>
  <c r="X236" i="5" s="1"/>
  <c r="E237" i="5"/>
  <c r="X237" i="5" s="1"/>
  <c r="E238" i="5"/>
  <c r="X238" i="5" s="1"/>
  <c r="E239" i="5"/>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E282" i="5"/>
  <c r="X282" i="5" s="1"/>
  <c r="E283" i="5"/>
  <c r="X283" i="5" s="1"/>
  <c r="E284" i="5"/>
  <c r="X284" i="5" s="1"/>
  <c r="E285" i="5"/>
  <c r="X285" i="5" s="1"/>
  <c r="E286" i="5"/>
  <c r="X286" i="5" s="1"/>
  <c r="E287" i="5"/>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E384" i="5"/>
  <c r="X384" i="5" s="1"/>
  <c r="E385" i="5"/>
  <c r="X385" i="5" s="1"/>
  <c r="E386" i="5"/>
  <c r="X386" i="5" s="1"/>
  <c r="E387" i="5"/>
  <c r="X387" i="5" s="1"/>
  <c r="E388" i="5"/>
  <c r="X388" i="5" s="1"/>
  <c r="E389" i="5"/>
  <c r="X389" i="5" s="1"/>
  <c r="E390" i="5"/>
  <c r="X390" i="5" s="1"/>
  <c r="E391" i="5"/>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E464" i="5"/>
  <c r="X464" i="5" s="1"/>
  <c r="E465" i="5"/>
  <c r="X465" i="5" s="1"/>
  <c r="E466" i="5"/>
  <c r="X466" i="5" s="1"/>
  <c r="E467" i="5"/>
  <c r="X467" i="5" s="1"/>
  <c r="E468" i="5"/>
  <c r="X468" i="5" s="1"/>
  <c r="E469" i="5"/>
  <c r="X469" i="5" s="1"/>
  <c r="E470" i="5"/>
  <c r="E471" i="5"/>
  <c r="X471" i="5" s="1"/>
  <c r="E472" i="5"/>
  <c r="X472" i="5" s="1"/>
  <c r="E473" i="5"/>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E490" i="5"/>
  <c r="X490" i="5" s="1"/>
  <c r="E491" i="5"/>
  <c r="X491" i="5" s="1"/>
  <c r="E492" i="5"/>
  <c r="X492" i="5" s="1"/>
  <c r="E493" i="5"/>
  <c r="X493" i="5" s="1"/>
  <c r="E494" i="5"/>
  <c r="X494" i="5" s="1"/>
  <c r="E495" i="5"/>
  <c r="E496" i="5"/>
  <c r="X496" i="5" s="1"/>
  <c r="E497" i="5"/>
  <c r="X497" i="5" s="1"/>
  <c r="E498" i="5"/>
  <c r="X498" i="5" s="1"/>
  <c r="E499" i="5"/>
  <c r="X499" i="5" s="1"/>
  <c r="E500" i="5"/>
  <c r="X500" i="5" s="1"/>
  <c r="E501" i="5"/>
  <c r="E502" i="5"/>
  <c r="X502" i="5" s="1"/>
  <c r="E503" i="5"/>
  <c r="X503" i="5" s="1"/>
  <c r="E504" i="5"/>
  <c r="X504" i="5" s="1"/>
  <c r="E505" i="5"/>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E544" i="5"/>
  <c r="X544" i="5" s="1"/>
  <c r="E545" i="5"/>
  <c r="X545" i="5" s="1"/>
  <c r="E546" i="5"/>
  <c r="X546" i="5" s="1"/>
  <c r="E547" i="5"/>
  <c r="X547" i="5" s="1"/>
  <c r="E548" i="5"/>
  <c r="X548" i="5" s="1"/>
  <c r="E549" i="5"/>
  <c r="E550" i="5"/>
  <c r="X550" i="5" s="1"/>
  <c r="E551" i="5"/>
  <c r="X551" i="5" s="1"/>
  <c r="E552" i="5"/>
  <c r="X552" i="5" s="1"/>
  <c r="E553" i="5"/>
  <c r="X553" i="5" s="1"/>
  <c r="E554" i="5"/>
  <c r="X554" i="5" s="1"/>
  <c r="E555" i="5"/>
  <c r="X555" i="5" s="1"/>
  <c r="E556" i="5"/>
  <c r="X556" i="5" s="1"/>
  <c r="E557" i="5"/>
  <c r="X557" i="5" s="1"/>
  <c r="E558" i="5"/>
  <c r="X558" i="5" s="1"/>
  <c r="E559" i="5"/>
  <c r="E560" i="5"/>
  <c r="X560" i="5" s="1"/>
  <c r="E561" i="5"/>
  <c r="X561" i="5" s="1"/>
  <c r="E562" i="5"/>
  <c r="X562" i="5" s="1"/>
  <c r="E563" i="5"/>
  <c r="X563" i="5" s="1"/>
  <c r="E564" i="5"/>
  <c r="X564" i="5" s="1"/>
  <c r="E565" i="5"/>
  <c r="X565" i="5" s="1"/>
  <c r="E566" i="5"/>
  <c r="X566" i="5" s="1"/>
  <c r="E567" i="5"/>
  <c r="X567" i="5" s="1"/>
  <c r="E568" i="5"/>
  <c r="X568" i="5" s="1"/>
  <c r="E569" i="5"/>
  <c r="E570" i="5"/>
  <c r="X570" i="5" s="1"/>
  <c r="E571" i="5"/>
  <c r="X571" i="5" s="1"/>
  <c r="E572" i="5"/>
  <c r="X572" i="5" s="1"/>
  <c r="E573" i="5"/>
  <c r="X573" i="5" s="1"/>
  <c r="E574" i="5"/>
  <c r="X574" i="5" s="1"/>
  <c r="E575" i="5"/>
  <c r="E576" i="5"/>
  <c r="X576" i="5" s="1"/>
  <c r="E577" i="5"/>
  <c r="X577" i="5" s="1"/>
  <c r="E578" i="5"/>
  <c r="X578" i="5" s="1"/>
  <c r="E579" i="5"/>
  <c r="X579" i="5" s="1"/>
  <c r="E580" i="5"/>
  <c r="X580" i="5" s="1"/>
  <c r="E581" i="5"/>
  <c r="X581" i="5" s="1"/>
  <c r="E582" i="5"/>
  <c r="X582" i="5" s="1"/>
  <c r="E583" i="5"/>
  <c r="X583" i="5" s="1"/>
  <c r="E584" i="5"/>
  <c r="X584" i="5" s="1"/>
  <c r="E585" i="5"/>
  <c r="E586" i="5"/>
  <c r="X586" i="5" s="1"/>
  <c r="E587" i="5"/>
  <c r="X587" i="5" s="1"/>
  <c r="E588" i="5"/>
  <c r="X588" i="5" s="1"/>
  <c r="E589" i="5"/>
  <c r="X589" i="5" s="1"/>
  <c r="E590" i="5"/>
  <c r="X590" i="5" s="1"/>
  <c r="E591" i="5"/>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E608" i="5"/>
  <c r="X608" i="5" s="1"/>
  <c r="E609" i="5"/>
  <c r="X609" i="5" s="1"/>
  <c r="E610" i="5"/>
  <c r="X610" i="5" s="1"/>
  <c r="E611" i="5"/>
  <c r="X611" i="5" s="1"/>
  <c r="E612" i="5"/>
  <c r="X612" i="5" s="1"/>
  <c r="E613" i="5"/>
  <c r="X613" i="5" s="1"/>
  <c r="E614" i="5"/>
  <c r="X614" i="5" s="1"/>
  <c r="E615" i="5"/>
  <c r="X615" i="5" s="1"/>
  <c r="E616" i="5"/>
  <c r="X616" i="5" s="1"/>
  <c r="E617" i="5"/>
  <c r="E618" i="5"/>
  <c r="X618" i="5" s="1"/>
  <c r="E619" i="5"/>
  <c r="X619" i="5" s="1"/>
  <c r="E620" i="5"/>
  <c r="X620" i="5" s="1"/>
  <c r="E621" i="5"/>
  <c r="X621" i="5" s="1"/>
  <c r="E622" i="5"/>
  <c r="X622" i="5" s="1"/>
  <c r="E623" i="5"/>
  <c r="E624" i="5"/>
  <c r="X624" i="5" s="1"/>
  <c r="E625" i="5"/>
  <c r="X625" i="5" s="1"/>
  <c r="E626" i="5"/>
  <c r="X626" i="5" s="1"/>
  <c r="E627" i="5"/>
  <c r="X627" i="5" s="1"/>
  <c r="E628" i="5"/>
  <c r="X628" i="5" s="1"/>
  <c r="E629" i="5"/>
  <c r="X629" i="5" s="1"/>
  <c r="E630" i="5"/>
  <c r="X630" i="5" s="1"/>
  <c r="E631" i="5"/>
  <c r="X631" i="5" s="1"/>
  <c r="E632" i="5"/>
  <c r="X632" i="5" s="1"/>
  <c r="E633" i="5"/>
  <c r="E634" i="5"/>
  <c r="X634" i="5" s="1"/>
  <c r="E635" i="5"/>
  <c r="X635" i="5" s="1"/>
  <c r="E636" i="5"/>
  <c r="X636" i="5" s="1"/>
  <c r="E637" i="5"/>
  <c r="X637" i="5" s="1"/>
  <c r="E638" i="5"/>
  <c r="X638" i="5" s="1"/>
  <c r="E639" i="5"/>
  <c r="E640" i="5"/>
  <c r="X640" i="5" s="1"/>
  <c r="E641" i="5"/>
  <c r="X641" i="5" s="1"/>
  <c r="E642" i="5"/>
  <c r="X642" i="5" s="1"/>
  <c r="E643" i="5"/>
  <c r="X643" i="5" s="1"/>
  <c r="E644" i="5"/>
  <c r="X644" i="5" s="1"/>
  <c r="E645" i="5"/>
  <c r="X645" i="5" s="1"/>
  <c r="E646" i="5"/>
  <c r="E647" i="5"/>
  <c r="X647" i="5" s="1"/>
  <c r="E648" i="5"/>
  <c r="X648" i="5" s="1"/>
  <c r="E649" i="5"/>
  <c r="E650" i="5"/>
  <c r="X650" i="5" s="1"/>
  <c r="E651" i="5"/>
  <c r="X651" i="5" s="1"/>
  <c r="E652" i="5"/>
  <c r="X652" i="5" s="1"/>
  <c r="E653" i="5"/>
  <c r="X653" i="5" s="1"/>
  <c r="E654" i="5"/>
  <c r="X654" i="5" s="1"/>
  <c r="E655" i="5"/>
  <c r="E656" i="5"/>
  <c r="X656" i="5" s="1"/>
  <c r="E657" i="5"/>
  <c r="X657" i="5" s="1"/>
  <c r="E658" i="5"/>
  <c r="X658" i="5" s="1"/>
  <c r="E659" i="5"/>
  <c r="X659" i="5" s="1"/>
  <c r="E660" i="5"/>
  <c r="X660" i="5" s="1"/>
  <c r="E661" i="5"/>
  <c r="X661" i="5" s="1"/>
  <c r="E662" i="5"/>
  <c r="X662" i="5" s="1"/>
  <c r="E663" i="5"/>
  <c r="X663" i="5" s="1"/>
  <c r="E664" i="5"/>
  <c r="X664" i="5" s="1"/>
  <c r="E665" i="5"/>
  <c r="E666" i="5"/>
  <c r="X666" i="5" s="1"/>
  <c r="E667" i="5"/>
  <c r="X667" i="5" s="1"/>
  <c r="E668" i="5"/>
  <c r="X668" i="5" s="1"/>
  <c r="E669" i="5"/>
  <c r="X669" i="5" s="1"/>
  <c r="E670" i="5"/>
  <c r="X670" i="5" s="1"/>
  <c r="E671" i="5"/>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E842" i="5"/>
  <c r="X842" i="5" s="1"/>
  <c r="E843" i="5"/>
  <c r="X843" i="5" s="1"/>
  <c r="E844" i="5"/>
  <c r="X844" i="5" s="1"/>
  <c r="E845" i="5"/>
  <c r="X845" i="5" s="1"/>
  <c r="E846" i="5"/>
  <c r="X846" i="5" s="1"/>
  <c r="E847" i="5"/>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E1034" i="5"/>
  <c r="X1034" i="5" s="1"/>
  <c r="E1035" i="5"/>
  <c r="X1035" i="5" s="1"/>
  <c r="E1036" i="5"/>
  <c r="X1036" i="5" s="1"/>
  <c r="E1037" i="5"/>
  <c r="X1037" i="5" s="1"/>
  <c r="E1038" i="5"/>
  <c r="X1038" i="5" s="1"/>
  <c r="E1039" i="5"/>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E1056" i="5"/>
  <c r="X1056" i="5" s="1"/>
  <c r="E1057" i="5"/>
  <c r="X1057" i="5" s="1"/>
  <c r="E1058" i="5"/>
  <c r="X1058" i="5" s="1"/>
  <c r="E1059" i="5"/>
  <c r="X1059" i="5" s="1"/>
  <c r="E1060" i="5"/>
  <c r="X1060" i="5" s="1"/>
  <c r="E1061" i="5"/>
  <c r="X1061" i="5" s="1"/>
  <c r="E1062" i="5"/>
  <c r="X1062" i="5" s="1"/>
  <c r="E1063" i="5"/>
  <c r="X1063" i="5" s="1"/>
  <c r="E1064" i="5"/>
  <c r="X1064" i="5" s="1"/>
  <c r="E1065" i="5"/>
  <c r="E1066" i="5"/>
  <c r="X1066" i="5" s="1"/>
  <c r="E1067" i="5"/>
  <c r="X1067" i="5" s="1"/>
  <c r="E1068" i="5"/>
  <c r="X1068" i="5" s="1"/>
  <c r="E1069" i="5"/>
  <c r="X1069" i="5" s="1"/>
  <c r="E1070" i="5"/>
  <c r="X1070" i="5" s="1"/>
  <c r="E1071" i="5"/>
  <c r="E1072" i="5"/>
  <c r="X1072" i="5" s="1"/>
  <c r="E1073" i="5"/>
  <c r="X1073" i="5" s="1"/>
  <c r="E1074" i="5"/>
  <c r="X1074" i="5" s="1"/>
  <c r="E1075" i="5"/>
  <c r="X1075" i="5" s="1"/>
  <c r="E1076" i="5"/>
  <c r="X1076" i="5" s="1"/>
  <c r="E1077" i="5"/>
  <c r="X1077" i="5" s="1"/>
  <c r="E1078" i="5"/>
  <c r="X1078" i="5" s="1"/>
  <c r="E1079" i="5"/>
  <c r="X1079" i="5" s="1"/>
  <c r="E1080" i="5"/>
  <c r="X1080" i="5" s="1"/>
  <c r="E1081" i="5"/>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E1095" i="5"/>
  <c r="X1095" i="5" s="1"/>
  <c r="E1096" i="5"/>
  <c r="X1096" i="5" s="1"/>
  <c r="E1097" i="5"/>
  <c r="E1098" i="5"/>
  <c r="X1098" i="5" s="1"/>
  <c r="E1099" i="5"/>
  <c r="X1099" i="5" s="1"/>
  <c r="E1100" i="5"/>
  <c r="X1100" i="5" s="1"/>
  <c r="E1101" i="5"/>
  <c r="X1101" i="5" s="1"/>
  <c r="E1102" i="5"/>
  <c r="X1102" i="5" s="1"/>
  <c r="E1103" i="5"/>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E1142" i="5"/>
  <c r="X1142" i="5" s="1"/>
  <c r="E1143" i="5"/>
  <c r="X1143" i="5" s="1"/>
  <c r="E1144" i="5"/>
  <c r="X1144" i="5" s="1"/>
  <c r="E1145" i="5"/>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E1168" i="5"/>
  <c r="X1168" i="5" s="1"/>
  <c r="E1169" i="5"/>
  <c r="X1169" i="5" s="1"/>
  <c r="E1170" i="5"/>
  <c r="X1170" i="5" s="1"/>
  <c r="E1171" i="5"/>
  <c r="X1171" i="5" s="1"/>
  <c r="E1172" i="5"/>
  <c r="X1172" i="5" s="1"/>
  <c r="E1173" i="5"/>
  <c r="X1173" i="5" s="1"/>
  <c r="E1174" i="5"/>
  <c r="X1174" i="5" s="1"/>
  <c r="E1175" i="5"/>
  <c r="X1175" i="5" s="1"/>
  <c r="E1176" i="5"/>
  <c r="E1177" i="5"/>
  <c r="X1177" i="5" s="1"/>
  <c r="E1178" i="5"/>
  <c r="X1178" i="5" s="1"/>
  <c r="E1179" i="5"/>
  <c r="X1179" i="5" s="1"/>
  <c r="E1180" i="5"/>
  <c r="X1180" i="5" s="1"/>
  <c r="E1181" i="5"/>
  <c r="X1181" i="5" s="1"/>
  <c r="E1182" i="5"/>
  <c r="X1182" i="5" s="1"/>
  <c r="E1183" i="5"/>
  <c r="E1184" i="5"/>
  <c r="X1184" i="5" s="1"/>
  <c r="E1185" i="5"/>
  <c r="X1185" i="5" s="1"/>
  <c r="E1186" i="5"/>
  <c r="X1186" i="5" s="1"/>
  <c r="E1187" i="5"/>
  <c r="X1187" i="5" s="1"/>
  <c r="E1188" i="5"/>
  <c r="X1188" i="5" s="1"/>
  <c r="E1189" i="5"/>
  <c r="X1189" i="5" s="1"/>
  <c r="E1190" i="5"/>
  <c r="X1190" i="5" s="1"/>
  <c r="E1191" i="5"/>
  <c r="X1191" i="5" s="1"/>
  <c r="E1192" i="5"/>
  <c r="X1192" i="5" s="1"/>
  <c r="E1193" i="5"/>
  <c r="E1194" i="5"/>
  <c r="X1194" i="5" s="1"/>
  <c r="E1195" i="5"/>
  <c r="X1195" i="5" s="1"/>
  <c r="E1196" i="5"/>
  <c r="X1196" i="5" s="1"/>
  <c r="E1197" i="5"/>
  <c r="X1197" i="5" s="1"/>
  <c r="E1198" i="5"/>
  <c r="X1198" i="5" s="1"/>
  <c r="E1199" i="5"/>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E1239" i="5"/>
  <c r="X1239" i="5" s="1"/>
  <c r="E1240" i="5"/>
  <c r="X1240" i="5" s="1"/>
  <c r="E1241" i="5"/>
  <c r="X1241" i="5" s="1"/>
  <c r="E1242" i="5"/>
  <c r="X1242" i="5" s="1"/>
  <c r="E1243" i="5"/>
  <c r="X1243" i="5" s="1"/>
  <c r="E1244" i="5"/>
  <c r="X1244" i="5" s="1"/>
  <c r="E1245" i="5"/>
  <c r="X1245" i="5" s="1"/>
  <c r="E1246" i="5"/>
  <c r="X1246" i="5" s="1"/>
  <c r="E1247" i="5"/>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E1312" i="5"/>
  <c r="X1312" i="5" s="1"/>
  <c r="E1313" i="5"/>
  <c r="X1313" i="5" s="1"/>
  <c r="E1314" i="5"/>
  <c r="X1314" i="5" s="1"/>
  <c r="E1315" i="5"/>
  <c r="X1315" i="5" s="1"/>
  <c r="E1316" i="5"/>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E1424" i="5"/>
  <c r="X1424" i="5" s="1"/>
  <c r="E1425" i="5"/>
  <c r="X1425" i="5" s="1"/>
  <c r="E1426" i="5"/>
  <c r="X1426" i="5" s="1"/>
  <c r="E1427" i="5"/>
  <c r="X1427" i="5" s="1"/>
  <c r="E1428" i="5"/>
  <c r="X1428" i="5" s="1"/>
  <c r="E1429" i="5"/>
  <c r="X1429" i="5" s="1"/>
  <c r="E1430" i="5"/>
  <c r="X1430" i="5" s="1"/>
  <c r="E1431" i="5"/>
  <c r="X1431" i="5" s="1"/>
  <c r="E1432" i="5"/>
  <c r="X1432" i="5" s="1"/>
  <c r="E1433" i="5"/>
  <c r="E1434" i="5"/>
  <c r="X1434" i="5" s="1"/>
  <c r="E1435" i="5"/>
  <c r="X1435" i="5" s="1"/>
  <c r="E1436" i="5"/>
  <c r="X1436" i="5" s="1"/>
  <c r="E1437" i="5"/>
  <c r="X1437" i="5" s="1"/>
  <c r="E1438" i="5"/>
  <c r="X1438" i="5" s="1"/>
  <c r="E1439" i="5"/>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E1584" i="5"/>
  <c r="X1584" i="5" s="1"/>
  <c r="E1585" i="5"/>
  <c r="X1585" i="5" s="1"/>
  <c r="E1586" i="5"/>
  <c r="X1586" i="5" s="1"/>
  <c r="E1587" i="5"/>
  <c r="X1587" i="5" s="1"/>
  <c r="E1588" i="5"/>
  <c r="X1588" i="5" s="1"/>
  <c r="E1589" i="5"/>
  <c r="X1589" i="5" s="1"/>
  <c r="E1590" i="5"/>
  <c r="E1591" i="5"/>
  <c r="X1591" i="5" s="1"/>
  <c r="E1592" i="5"/>
  <c r="X1592" i="5" s="1"/>
  <c r="E1593" i="5"/>
  <c r="X1593" i="5" s="1"/>
  <c r="E1594" i="5"/>
  <c r="X1594" i="5" s="1"/>
  <c r="E1595" i="5"/>
  <c r="X1595" i="5" s="1"/>
  <c r="E1596" i="5"/>
  <c r="X1596" i="5" s="1"/>
  <c r="E1597" i="5"/>
  <c r="X1597" i="5" s="1"/>
  <c r="E1598" i="5"/>
  <c r="X1598" i="5" s="1"/>
  <c r="E1599" i="5"/>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E1632" i="5"/>
  <c r="X1632" i="5" s="1"/>
  <c r="E1633" i="5"/>
  <c r="X1633" i="5" s="1"/>
  <c r="E1634" i="5"/>
  <c r="X1634" i="5" s="1"/>
  <c r="E1635" i="5"/>
  <c r="X1635" i="5" s="1"/>
  <c r="E1636" i="5"/>
  <c r="X1636" i="5" s="1"/>
  <c r="E1637" i="5"/>
  <c r="X1637" i="5" s="1"/>
  <c r="E1638" i="5"/>
  <c r="E1639" i="5"/>
  <c r="X1639" i="5" s="1"/>
  <c r="E1640" i="5"/>
  <c r="X1640" i="5" s="1"/>
  <c r="E1641" i="5"/>
  <c r="X1641" i="5" s="1"/>
  <c r="E1642" i="5"/>
  <c r="X1642" i="5" s="1"/>
  <c r="E1643" i="5"/>
  <c r="X1643" i="5" s="1"/>
  <c r="E1644" i="5"/>
  <c r="X1644" i="5" s="1"/>
  <c r="E1645" i="5"/>
  <c r="X1645" i="5" s="1"/>
  <c r="E1646" i="5"/>
  <c r="X1646" i="5" s="1"/>
  <c r="E1647" i="5"/>
  <c r="E1648" i="5"/>
  <c r="X1648" i="5" s="1"/>
  <c r="E1649" i="5"/>
  <c r="X1649" i="5" s="1"/>
  <c r="E1650" i="5"/>
  <c r="X1650" i="5" s="1"/>
  <c r="E1651" i="5"/>
  <c r="X1651" i="5" s="1"/>
  <c r="E1652" i="5"/>
  <c r="X1652" i="5" s="1"/>
  <c r="E1653" i="5"/>
  <c r="X1653" i="5" s="1"/>
  <c r="E1654" i="5"/>
  <c r="X1654" i="5" s="1"/>
  <c r="E1655" i="5"/>
  <c r="X1655" i="5" s="1"/>
  <c r="E1656" i="5"/>
  <c r="X1656" i="5" s="1"/>
  <c r="E1657" i="5"/>
  <c r="E1658" i="5"/>
  <c r="X1658" i="5" s="1"/>
  <c r="E1659" i="5"/>
  <c r="X1659" i="5" s="1"/>
  <c r="E1660" i="5"/>
  <c r="X1660" i="5" s="1"/>
  <c r="E1661" i="5"/>
  <c r="X1661" i="5" s="1"/>
  <c r="E1662" i="5"/>
  <c r="X1662" i="5" s="1"/>
  <c r="E1663" i="5"/>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E1728" i="5"/>
  <c r="X1728" i="5" s="1"/>
  <c r="E1729" i="5"/>
  <c r="X1729" i="5" s="1"/>
  <c r="E1730" i="5"/>
  <c r="X1730" i="5" s="1"/>
  <c r="E1731" i="5"/>
  <c r="X1731" i="5" s="1"/>
  <c r="E1732" i="5"/>
  <c r="X1732" i="5" s="1"/>
  <c r="E1733" i="5"/>
  <c r="X1733" i="5" s="1"/>
  <c r="E1734" i="5"/>
  <c r="X1734" i="5" s="1"/>
  <c r="E1735" i="5"/>
  <c r="X1735" i="5" s="1"/>
  <c r="E1736" i="5"/>
  <c r="X1736" i="5" s="1"/>
  <c r="E1737" i="5"/>
  <c r="E1738" i="5"/>
  <c r="X1738" i="5" s="1"/>
  <c r="E1739" i="5"/>
  <c r="X1739" i="5" s="1"/>
  <c r="E1740" i="5"/>
  <c r="X1740" i="5" s="1"/>
  <c r="E1741" i="5"/>
  <c r="X1741" i="5" s="1"/>
  <c r="E1742" i="5"/>
  <c r="X1742" i="5" s="1"/>
  <c r="E1743" i="5"/>
  <c r="E1744" i="5"/>
  <c r="X1744" i="5" s="1"/>
  <c r="E1745" i="5"/>
  <c r="X1745" i="5" s="1"/>
  <c r="E1746" i="5"/>
  <c r="X1746" i="5" s="1"/>
  <c r="E1747" i="5"/>
  <c r="X1747" i="5" s="1"/>
  <c r="E1748" i="5"/>
  <c r="X1748" i="5" s="1"/>
  <c r="E1749" i="5"/>
  <c r="X1749" i="5" s="1"/>
  <c r="E1750" i="5"/>
  <c r="E1751" i="5"/>
  <c r="X1751" i="5" s="1"/>
  <c r="E1752" i="5"/>
  <c r="X1752" i="5" s="1"/>
  <c r="E1753" i="5"/>
  <c r="X1753" i="5" s="1"/>
  <c r="E1754" i="5"/>
  <c r="X1754" i="5" s="1"/>
  <c r="E1755" i="5"/>
  <c r="X1755" i="5" s="1"/>
  <c r="E1756" i="5"/>
  <c r="X1756" i="5" s="1"/>
  <c r="E1757" i="5"/>
  <c r="X1757" i="5" s="1"/>
  <c r="E1758" i="5"/>
  <c r="X1758" i="5" s="1"/>
  <c r="E1759" i="5"/>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X1799" i="5" s="1"/>
  <c r="E1800" i="5"/>
  <c r="X1800" i="5" s="1"/>
  <c r="E1801" i="5"/>
  <c r="E1802" i="5"/>
  <c r="X1802" i="5" s="1"/>
  <c r="E1803" i="5"/>
  <c r="X1803" i="5" s="1"/>
  <c r="E1804" i="5"/>
  <c r="X1804" i="5" s="1"/>
  <c r="E1805" i="5"/>
  <c r="X1805" i="5" s="1"/>
  <c r="E1806" i="5"/>
  <c r="X1806" i="5" s="1"/>
  <c r="E1807" i="5"/>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X1847" i="5" s="1"/>
  <c r="E1848" i="5"/>
  <c r="X1848" i="5" s="1"/>
  <c r="E1849" i="5"/>
  <c r="E1850" i="5"/>
  <c r="X1850" i="5" s="1"/>
  <c r="E1851" i="5"/>
  <c r="X1851" i="5" s="1"/>
  <c r="E1852" i="5"/>
  <c r="X1852" i="5" s="1"/>
  <c r="E1853" i="5"/>
  <c r="X1853" i="5" s="1"/>
  <c r="E1854" i="5"/>
  <c r="X1854" i="5" s="1"/>
  <c r="E1855" i="5"/>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E1919" i="5"/>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X2100" i="5" s="1"/>
  <c r="E2101" i="5"/>
  <c r="E2102" i="5"/>
  <c r="X2102" i="5" s="1"/>
  <c r="E2103" i="5"/>
  <c r="X2103" i="5" s="1"/>
  <c r="E2104" i="5"/>
  <c r="X2104" i="5" s="1"/>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X2133" i="5" s="1"/>
  <c r="E2134" i="5"/>
  <c r="E2135" i="5"/>
  <c r="X2135" i="5" s="1"/>
  <c r="E2136" i="5"/>
  <c r="X2136" i="5" s="1"/>
  <c r="E2137" i="5"/>
  <c r="X2137" i="5" s="1"/>
  <c r="E2138" i="5"/>
  <c r="X2138" i="5" s="1"/>
  <c r="E2139" i="5"/>
  <c r="X2139" i="5" s="1"/>
  <c r="E2140" i="5"/>
  <c r="X2140" i="5" s="1"/>
  <c r="E2141" i="5"/>
  <c r="X2141" i="5" s="1"/>
  <c r="E2142" i="5"/>
  <c r="X2142" i="5" s="1"/>
  <c r="E2143" i="5"/>
  <c r="E2144" i="5"/>
  <c r="X2144" i="5" s="1"/>
  <c r="E2145" i="5"/>
  <c r="X2145" i="5" s="1"/>
  <c r="E2146" i="5"/>
  <c r="X2146" i="5" s="1"/>
  <c r="E2147" i="5"/>
  <c r="X2147" i="5" s="1"/>
  <c r="E2148" i="5"/>
  <c r="E2149" i="5"/>
  <c r="E2150" i="5"/>
  <c r="X2150" i="5" s="1"/>
  <c r="E2151" i="5"/>
  <c r="X2151" i="5" s="1"/>
  <c r="E2152" i="5"/>
  <c r="X2152" i="5" s="1"/>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E2208" i="5"/>
  <c r="X2208" i="5" s="1"/>
  <c r="E2209" i="5"/>
  <c r="X2209" i="5" s="1"/>
  <c r="E2210" i="5"/>
  <c r="X2210" i="5" s="1"/>
  <c r="E2211" i="5"/>
  <c r="X2211" i="5" s="1"/>
  <c r="E2212" i="5"/>
  <c r="X2212" i="5" s="1"/>
  <c r="E2213" i="5"/>
  <c r="X2213" i="5" s="1"/>
  <c r="E2214" i="5"/>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E2256" i="5"/>
  <c r="X2256" i="5" s="1"/>
  <c r="E2257" i="5"/>
  <c r="X2257" i="5" s="1"/>
  <c r="E2258" i="5"/>
  <c r="X2258" i="5" s="1"/>
  <c r="E2259" i="5"/>
  <c r="X2259" i="5" s="1"/>
  <c r="E2260" i="5"/>
  <c r="X2260" i="5" s="1"/>
  <c r="E2261" i="5"/>
  <c r="X2261" i="5" s="1"/>
  <c r="E2262" i="5"/>
  <c r="X2262" i="5" s="1"/>
  <c r="E2263" i="5"/>
  <c r="X2263" i="5" s="1"/>
  <c r="E2264" i="5"/>
  <c r="X2264" i="5" s="1"/>
  <c r="E2265" i="5"/>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0" i="5"/>
  <c r="C18" i="5"/>
  <c r="C19" i="5"/>
  <c r="C21" i="5"/>
  <c r="C22" i="5"/>
  <c r="C23" i="5"/>
  <c r="C24" i="5"/>
  <c r="C25" i="5"/>
  <c r="C26" i="5"/>
  <c r="C27" i="5"/>
  <c r="C28" i="5"/>
  <c r="C29" i="5"/>
  <c r="C30" i="5"/>
  <c r="C31" i="5"/>
  <c r="C32" i="5"/>
  <c r="C33" i="5"/>
  <c r="C34" i="5"/>
  <c r="C35" i="5"/>
  <c r="C36" i="5"/>
  <c r="C37" i="5"/>
  <c r="C38" i="5"/>
  <c r="C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8" i="5"/>
  <c r="B19" i="5"/>
  <c r="B21" i="5"/>
  <c r="V21" i="5" s="1"/>
  <c r="B22" i="5"/>
  <c r="AB22" i="5" s="1"/>
  <c r="B23" i="5"/>
  <c r="B24" i="5"/>
  <c r="B25" i="5"/>
  <c r="AB25" i="5" s="1"/>
  <c r="B26" i="5"/>
  <c r="B27" i="5"/>
  <c r="B28" i="5"/>
  <c r="B29" i="5"/>
  <c r="B30" i="5"/>
  <c r="B31" i="5"/>
  <c r="B32" i="5"/>
  <c r="AB32" i="5" s="1"/>
  <c r="B33" i="5"/>
  <c r="AB33" i="5" s="1"/>
  <c r="B34" i="5"/>
  <c r="AB34" i="5" s="1"/>
  <c r="B35" i="5"/>
  <c r="AB35" i="5" s="1"/>
  <c r="B36" i="5"/>
  <c r="AB36" i="5" s="1"/>
  <c r="B37" i="5"/>
  <c r="V37" i="5" s="1"/>
  <c r="B38" i="5"/>
  <c r="AB38" i="5" s="1"/>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H55" i="6" s="1"/>
  <c r="D55" i="6" s="1"/>
  <c r="B54" i="6"/>
  <c r="G54" i="6" s="1"/>
  <c r="H54" i="6" s="1"/>
  <c r="D54" i="6" s="1"/>
  <c r="B17" i="6"/>
  <c r="B16" i="6"/>
  <c r="B15" i="6"/>
  <c r="B14" i="6"/>
  <c r="G14" i="6"/>
  <c r="H14" i="6"/>
  <c r="H13" i="6"/>
  <c r="B12" i="6"/>
  <c r="G12" i="6"/>
  <c r="H12" i="6"/>
  <c r="D12" i="6"/>
  <c r="B11" i="6"/>
  <c r="G11" i="6" s="1"/>
  <c r="H11" i="6" s="1"/>
  <c r="D11" i="6" s="1"/>
  <c r="G10" i="6"/>
  <c r="H10" i="6" s="1"/>
  <c r="D10" i="6" s="1"/>
  <c r="G9" i="6"/>
  <c r="H9" i="6"/>
  <c r="B8" i="6"/>
  <c r="G8" i="6"/>
  <c r="H8" i="6"/>
  <c r="D8" i="6"/>
  <c r="B7" i="6"/>
  <c r="G7" i="6" s="1"/>
  <c r="H7" i="6" s="1"/>
  <c r="D7" i="6" s="1"/>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X79" i="5"/>
  <c r="I79" i="5"/>
  <c r="H47" i="5"/>
  <c r="X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X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I46"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6"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C8" i="6" s="1"/>
  <c r="I9" i="6"/>
  <c r="C9" i="6" s="1"/>
  <c r="I10" i="6"/>
  <c r="I11" i="6"/>
  <c r="I12" i="6"/>
  <c r="C12" i="6" s="1"/>
  <c r="J22" i="6"/>
  <c r="J34" i="6"/>
  <c r="I35" i="6"/>
  <c r="J42" i="6"/>
  <c r="J50" i="6"/>
  <c r="I51" i="6"/>
  <c r="C51" i="6" s="1"/>
  <c r="J59" i="6"/>
  <c r="I60" i="6"/>
  <c r="C60" i="6" s="1"/>
  <c r="C5" i="7"/>
  <c r="D1" i="6"/>
  <c r="J6" i="6"/>
  <c r="J7" i="6"/>
  <c r="J8" i="6"/>
  <c r="J9" i="6"/>
  <c r="J10" i="6"/>
  <c r="J11" i="6"/>
  <c r="J12" i="6"/>
  <c r="I24" i="6"/>
  <c r="C24" i="6" s="1"/>
  <c r="J35" i="6"/>
  <c r="I36" i="6"/>
  <c r="I44" i="6"/>
  <c r="C44" i="6" s="1"/>
  <c r="J51" i="6"/>
  <c r="I52" i="6"/>
  <c r="C52" i="6" s="1"/>
  <c r="J60" i="6"/>
  <c r="I62" i="6"/>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J36" i="6"/>
  <c r="I37" i="6"/>
  <c r="C37" i="6" s="1"/>
  <c r="J44" i="6"/>
  <c r="I45" i="6"/>
  <c r="C45" i="6" s="1"/>
  <c r="J52" i="6"/>
  <c r="J62" i="6"/>
  <c r="I63" i="6"/>
  <c r="C63" i="6" s="1"/>
  <c r="I64" i="6"/>
  <c r="J65" i="6"/>
  <c r="I66" i="6"/>
  <c r="B56" i="1"/>
  <c r="F4" i="8"/>
  <c r="H4" i="8"/>
  <c r="I4" i="8"/>
  <c r="C4" i="8"/>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48" i="5"/>
  <c r="T77" i="5"/>
  <c r="T96" i="5"/>
  <c r="T155" i="5"/>
  <c r="S187" i="5"/>
  <c r="T282"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S598" i="5"/>
  <c r="X559" i="5"/>
  <c r="S532" i="5"/>
  <c r="S356" i="5"/>
  <c r="S343" i="5"/>
  <c r="X335" i="5"/>
  <c r="X86" i="5"/>
  <c r="S315" i="5"/>
  <c r="S357" i="5"/>
  <c r="X383" i="5"/>
  <c r="S383" i="5"/>
  <c r="X31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c r="J306" i="5"/>
  <c r="J2417" i="5"/>
  <c r="J2160" i="5"/>
  <c r="F1876" i="5"/>
  <c r="X1801"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B36" i="6"/>
  <c r="G36" i="6"/>
  <c r="H36" i="6" s="1"/>
  <c r="D36" i="6" s="1"/>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S599" i="5"/>
  <c r="S611" i="5"/>
  <c r="S601" i="5"/>
  <c r="X521" i="5"/>
  <c r="X287" i="5"/>
  <c r="X281" i="5"/>
  <c r="X591" i="5"/>
  <c r="S600" i="5"/>
  <c r="X447" i="5"/>
  <c r="X191" i="5"/>
  <c r="X569" i="5"/>
  <c r="S382" i="5"/>
  <c r="X367" i="5"/>
  <c r="X431" i="5"/>
  <c r="X207" i="5"/>
  <c r="S533" i="5"/>
  <c r="X575" i="5"/>
  <c r="S355" i="5"/>
  <c r="X391" i="5"/>
  <c r="S602" i="5"/>
  <c r="X549" i="5"/>
  <c r="S603" i="5"/>
  <c r="X228" i="5"/>
  <c r="S605" i="5"/>
  <c r="X607" i="5"/>
  <c r="S607" i="5"/>
  <c r="X489" i="5"/>
  <c r="X501" i="5"/>
  <c r="X473" i="5"/>
  <c r="X303" i="5"/>
  <c r="X201" i="5"/>
  <c r="S314" i="5"/>
  <c r="X463" i="5"/>
  <c r="X585" i="5"/>
  <c r="X415" i="5"/>
  <c r="X239" i="5"/>
  <c r="X265" i="5"/>
  <c r="H39" i="6"/>
  <c r="D39" i="6"/>
  <c r="H24" i="6"/>
  <c r="H35" i="6"/>
  <c r="D35" i="6" s="1"/>
  <c r="H40" i="6"/>
  <c r="D40" i="6"/>
  <c r="H46" i="6"/>
  <c r="D46" i="6"/>
  <c r="H31" i="6"/>
  <c r="D31" i="6" s="1"/>
  <c r="D29" i="6"/>
  <c r="H30" i="6"/>
  <c r="D30" i="6" s="1"/>
  <c r="H49" i="6"/>
  <c r="D49" i="6"/>
  <c r="H34" i="6"/>
  <c r="H32" i="6"/>
  <c r="D19" i="6"/>
  <c r="K65" i="6"/>
  <c r="D24" i="6"/>
  <c r="D27" i="6"/>
  <c r="D20" i="6"/>
  <c r="C2" i="6"/>
  <c r="B2" i="6"/>
  <c r="F57" i="6"/>
  <c r="H57" i="6"/>
  <c r="F62" i="6"/>
  <c r="H62" i="6"/>
  <c r="F58" i="6"/>
  <c r="H58" i="6"/>
  <c r="F60" i="6"/>
  <c r="H60" i="6"/>
  <c r="F63" i="6"/>
  <c r="H63" i="6"/>
  <c r="F59" i="6"/>
  <c r="H59" i="6"/>
  <c r="F55" i="6"/>
  <c r="D25"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2" i="6"/>
  <c r="D60" i="6"/>
  <c r="D58" i="6"/>
  <c r="D63" i="6"/>
  <c r="D62" i="6"/>
  <c r="D57" i="6"/>
  <c r="F56" i="6"/>
  <c r="H56" i="6" s="1"/>
  <c r="D59" i="6"/>
  <c r="G64" i="6" a="1"/>
  <c r="AB37" i="5" l="1"/>
  <c r="AB21" i="5"/>
  <c r="V20" i="5"/>
  <c r="R20" i="5" s="1"/>
  <c r="AB31" i="5"/>
  <c r="AB24" i="5"/>
  <c r="AB27" i="5"/>
  <c r="C11" i="6"/>
  <c r="V30" i="5"/>
  <c r="I30" i="5" s="1"/>
  <c r="C7" i="6"/>
  <c r="C10" i="6"/>
  <c r="V28" i="5"/>
  <c r="J28" i="5" s="1"/>
  <c r="AB26" i="5"/>
  <c r="V35" i="5"/>
  <c r="E35" i="5" s="1"/>
  <c r="X35" i="5" s="1"/>
  <c r="AB30" i="5"/>
  <c r="V27" i="5"/>
  <c r="I27" i="5" s="1"/>
  <c r="V39" i="5"/>
  <c r="J39" i="5" s="1"/>
  <c r="V23" i="5"/>
  <c r="I23" i="5" s="1"/>
  <c r="V38" i="5"/>
  <c r="R38" i="5" s="1"/>
  <c r="V22" i="5"/>
  <c r="H22" i="5" s="1"/>
  <c r="V36" i="5"/>
  <c r="R36" i="5" s="1"/>
  <c r="V19" i="5"/>
  <c r="G19" i="5" s="1"/>
  <c r="AB28" i="5"/>
  <c r="V29" i="5"/>
  <c r="G29" i="5" s="1"/>
  <c r="AB29" i="5"/>
  <c r="G37" i="5"/>
  <c r="G21" i="5"/>
  <c r="J20" i="5"/>
  <c r="H37" i="5"/>
  <c r="J37" i="5"/>
  <c r="F37" i="5"/>
  <c r="R37" i="5"/>
  <c r="I37" i="5"/>
  <c r="E37" i="5"/>
  <c r="E21" i="5"/>
  <c r="R21" i="5"/>
  <c r="H21" i="5"/>
  <c r="I21" i="5"/>
  <c r="J21" i="5"/>
  <c r="F21" i="5"/>
  <c r="AB23" i="5"/>
  <c r="V34" i="5"/>
  <c r="V26" i="5"/>
  <c r="AB19" i="5"/>
  <c r="V33" i="5"/>
  <c r="G33" i="5" s="1"/>
  <c r="V25" i="5"/>
  <c r="G25" i="5" s="1"/>
  <c r="V32" i="5"/>
  <c r="V24" i="5"/>
  <c r="V31" i="5"/>
  <c r="AB39" i="5"/>
  <c r="V18" i="5"/>
  <c r="J18" i="5" s="1"/>
  <c r="AB18" i="5"/>
  <c r="B17" i="5"/>
  <c r="C9" i="5"/>
  <c r="C62" i="6"/>
  <c r="C58" i="6"/>
  <c r="B16" i="5"/>
  <c r="C8" i="5"/>
  <c r="B15" i="5"/>
  <c r="B14" i="5"/>
  <c r="B13" i="5"/>
  <c r="B12" i="5"/>
  <c r="B11" i="5"/>
  <c r="B10" i="5"/>
  <c r="V10" i="5" s="1"/>
  <c r="G10" i="5" s="1"/>
  <c r="B9" i="5"/>
  <c r="C17" i="5"/>
  <c r="B8" i="5"/>
  <c r="C16" i="5"/>
  <c r="C15" i="5"/>
  <c r="C14" i="5"/>
  <c r="C13" i="5"/>
  <c r="C12" i="5"/>
  <c r="C11" i="5"/>
  <c r="C56" i="6"/>
  <c r="D56" i="6"/>
  <c r="A16" i="6"/>
  <c r="C55" i="6"/>
  <c r="C54" i="6"/>
  <c r="A26" i="6"/>
  <c r="C26" i="6"/>
  <c r="C31" i="6"/>
  <c r="C25" i="6"/>
  <c r="C36" i="6"/>
  <c r="C35" i="6"/>
  <c r="B35" i="4"/>
  <c r="A22" i="6" s="1"/>
  <c r="C30" i="6"/>
  <c r="B71" i="4"/>
  <c r="A52" i="6" s="1"/>
  <c r="A15" i="6"/>
  <c r="D67" i="4"/>
  <c r="B70" i="4"/>
  <c r="A51" i="6" s="1"/>
  <c r="D61" i="4"/>
  <c r="D74" i="4"/>
  <c r="B53" i="4"/>
  <c r="A37" i="6" s="1"/>
  <c r="B69" i="4"/>
  <c r="A50" i="6" s="1"/>
  <c r="B51" i="4"/>
  <c r="A35" i="6" s="1"/>
  <c r="B57" i="4"/>
  <c r="A40" i="6" s="1"/>
  <c r="A25" i="6"/>
  <c r="A24" i="6"/>
  <c r="A14" i="6"/>
  <c r="A27" i="6"/>
  <c r="D55" i="4"/>
  <c r="D31" i="4"/>
  <c r="B59" i="4"/>
  <c r="A42" i="6" s="1"/>
  <c r="D43" i="4"/>
  <c r="B64" i="4"/>
  <c r="A46" i="6" s="1"/>
  <c r="G67" i="4"/>
  <c r="B52" i="4"/>
  <c r="A36" i="6" s="1"/>
  <c r="B7" i="5"/>
  <c r="G64" i="6"/>
  <c r="B6" i="5"/>
  <c r="G55" i="4"/>
  <c r="B56" i="4"/>
  <c r="A39" i="6" s="1"/>
  <c r="G74" i="4"/>
  <c r="G37" i="4"/>
  <c r="C7" i="5"/>
  <c r="B50" i="4"/>
  <c r="A34" i="6" s="1"/>
  <c r="C6" i="5"/>
  <c r="B62" i="4"/>
  <c r="A44" i="6" s="1"/>
  <c r="G43" i="4"/>
  <c r="G49" i="4"/>
  <c r="G31" i="4"/>
  <c r="D49" i="4"/>
  <c r="B5" i="5"/>
  <c r="T28" i="5"/>
  <c r="T37" i="5"/>
  <c r="T18" i="5"/>
  <c r="T21" i="5"/>
  <c r="S35" i="5"/>
  <c r="T20" i="5"/>
  <c r="T39" i="5"/>
  <c r="G20" i="5" l="1"/>
  <c r="F20" i="5"/>
  <c r="E20" i="5"/>
  <c r="H20" i="5"/>
  <c r="I20" i="5"/>
  <c r="J30" i="5"/>
  <c r="R30" i="5"/>
  <c r="H30" i="5"/>
  <c r="F30" i="5"/>
  <c r="E30" i="5"/>
  <c r="G30" i="5"/>
  <c r="E27" i="5"/>
  <c r="H28" i="5"/>
  <c r="F19" i="5"/>
  <c r="J19" i="5"/>
  <c r="H19" i="5"/>
  <c r="E38" i="5"/>
  <c r="X38" i="5" s="1"/>
  <c r="J35" i="5"/>
  <c r="I35" i="5"/>
  <c r="H27" i="5"/>
  <c r="E36" i="5"/>
  <c r="X36" i="5" s="1"/>
  <c r="F27" i="5"/>
  <c r="F29" i="5"/>
  <c r="F28" i="5"/>
  <c r="R27" i="5"/>
  <c r="R22" i="5"/>
  <c r="R28" i="5"/>
  <c r="H35" i="5"/>
  <c r="E22" i="5"/>
  <c r="X22" i="5" s="1"/>
  <c r="R35" i="5"/>
  <c r="H36" i="5"/>
  <c r="G35" i="5"/>
  <c r="I36" i="5"/>
  <c r="J23" i="5"/>
  <c r="R23" i="5"/>
  <c r="E29" i="5"/>
  <c r="X29" i="5" s="1"/>
  <c r="G28" i="5"/>
  <c r="R19" i="5"/>
  <c r="E28" i="5"/>
  <c r="X28" i="5" s="1"/>
  <c r="F35" i="5"/>
  <c r="I19" i="5"/>
  <c r="I28" i="5"/>
  <c r="I38" i="5"/>
  <c r="G22" i="5"/>
  <c r="E19" i="5"/>
  <c r="X19" i="5" s="1"/>
  <c r="F23" i="5"/>
  <c r="J38" i="5"/>
  <c r="G38" i="5"/>
  <c r="H23" i="5"/>
  <c r="F38" i="5"/>
  <c r="H38" i="5"/>
  <c r="J22" i="5"/>
  <c r="E23" i="5"/>
  <c r="G39" i="5"/>
  <c r="G27" i="5"/>
  <c r="I22" i="5"/>
  <c r="G23" i="5"/>
  <c r="E39" i="5"/>
  <c r="X39" i="5" s="1"/>
  <c r="J27" i="5"/>
  <c r="F22" i="5"/>
  <c r="I39" i="5"/>
  <c r="G36" i="5"/>
  <c r="R39" i="5"/>
  <c r="I18" i="5"/>
  <c r="I29" i="5"/>
  <c r="F39" i="5"/>
  <c r="R29" i="5"/>
  <c r="H39" i="5"/>
  <c r="F36" i="5"/>
  <c r="H29" i="5"/>
  <c r="J36" i="5"/>
  <c r="J29" i="5"/>
  <c r="H18" i="5"/>
  <c r="E31" i="5"/>
  <c r="H31" i="5"/>
  <c r="J31" i="5"/>
  <c r="I31" i="5"/>
  <c r="F31" i="5"/>
  <c r="R31" i="5"/>
  <c r="J34" i="5"/>
  <c r="H34" i="5"/>
  <c r="I34" i="5"/>
  <c r="E34" i="5"/>
  <c r="R34" i="5"/>
  <c r="F34" i="5"/>
  <c r="H32" i="5"/>
  <c r="E32" i="5"/>
  <c r="I32" i="5"/>
  <c r="F32" i="5"/>
  <c r="R32" i="5"/>
  <c r="J32" i="5"/>
  <c r="X21" i="5"/>
  <c r="I24" i="5"/>
  <c r="E24" i="5"/>
  <c r="J24" i="5"/>
  <c r="H24" i="5"/>
  <c r="R24" i="5"/>
  <c r="F24" i="5"/>
  <c r="G32" i="5"/>
  <c r="X37" i="5"/>
  <c r="G34" i="5"/>
  <c r="F26" i="5"/>
  <c r="J26" i="5"/>
  <c r="H26" i="5"/>
  <c r="I26" i="5"/>
  <c r="E26" i="5"/>
  <c r="R26" i="5"/>
  <c r="R25" i="5"/>
  <c r="I25" i="5"/>
  <c r="H25" i="5"/>
  <c r="F25" i="5"/>
  <c r="J25" i="5"/>
  <c r="E25" i="5"/>
  <c r="G26" i="5"/>
  <c r="J33" i="5"/>
  <c r="H33" i="5"/>
  <c r="E33" i="5"/>
  <c r="R33" i="5"/>
  <c r="I33" i="5"/>
  <c r="F33" i="5"/>
  <c r="E18" i="5"/>
  <c r="X18" i="5" s="1"/>
  <c r="G24" i="5"/>
  <c r="G18" i="5"/>
  <c r="G31" i="5"/>
  <c r="X30" i="5"/>
  <c r="X27" i="5"/>
  <c r="X20" i="5"/>
  <c r="F18" i="5"/>
  <c r="R18" i="5"/>
  <c r="AB17" i="5"/>
  <c r="AB9" i="5"/>
  <c r="V11" i="5"/>
  <c r="E11" i="5" s="1"/>
  <c r="X11" i="5" s="1"/>
  <c r="V12" i="5"/>
  <c r="J12" i="5" s="1"/>
  <c r="V16" i="5"/>
  <c r="F16" i="5" s="1"/>
  <c r="AB15" i="5"/>
  <c r="AB8" i="5"/>
  <c r="AB12" i="5"/>
  <c r="V13" i="5"/>
  <c r="R13" i="5" s="1"/>
  <c r="AB16" i="5"/>
  <c r="V8" i="5"/>
  <c r="J8" i="5" s="1"/>
  <c r="T8" i="5" s="1"/>
  <c r="AB11" i="5"/>
  <c r="V17" i="5"/>
  <c r="E17" i="5" s="1"/>
  <c r="X17" i="5" s="1"/>
  <c r="V9" i="5"/>
  <c r="F9" i="5" s="1"/>
  <c r="V15" i="5"/>
  <c r="H15" i="5" s="1"/>
  <c r="AB10" i="5"/>
  <c r="V14" i="5"/>
  <c r="AB13" i="5"/>
  <c r="AB14" i="5"/>
  <c r="R10" i="5"/>
  <c r="F10" i="5"/>
  <c r="I10" i="5"/>
  <c r="J10" i="5"/>
  <c r="H10" i="5"/>
  <c r="E10" i="5"/>
  <c r="X10" i="5" s="1"/>
  <c r="V6" i="5"/>
  <c r="V7" i="5"/>
  <c r="G7" i="5" s="1"/>
  <c r="AB7" i="5"/>
  <c r="AB6" i="5"/>
  <c r="F69" i="6"/>
  <c r="G65" i="6"/>
  <c r="H65" i="6" s="1"/>
  <c r="AB5" i="5"/>
  <c r="G68" i="6" s="1"/>
  <c r="H68" i="6" s="1"/>
  <c r="V5" i="5"/>
  <c r="B64" i="6"/>
  <c r="H64" i="6"/>
  <c r="S39" i="5"/>
  <c r="S20" i="5"/>
  <c r="S28" i="5"/>
  <c r="S22" i="5"/>
  <c r="T19" i="5"/>
  <c r="T25" i="5"/>
  <c r="T35" i="5"/>
  <c r="T24" i="5"/>
  <c r="T23" i="5"/>
  <c r="T27" i="5"/>
  <c r="T10" i="5"/>
  <c r="T29" i="5"/>
  <c r="T38" i="5"/>
  <c r="T22" i="5"/>
  <c r="S37" i="5"/>
  <c r="T36" i="5"/>
  <c r="T32" i="5"/>
  <c r="S18" i="5"/>
  <c r="S36" i="5"/>
  <c r="T33" i="5"/>
  <c r="S38" i="5"/>
  <c r="S29" i="5"/>
  <c r="T31" i="5"/>
  <c r="S19" i="5"/>
  <c r="S21" i="5"/>
  <c r="S30" i="5"/>
  <c r="T30" i="5"/>
  <c r="S27" i="5"/>
  <c r="T34" i="5"/>
  <c r="T12" i="5"/>
  <c r="T26" i="5"/>
  <c r="S23" i="5"/>
  <c r="X23" i="5" l="1"/>
  <c r="X32" i="5"/>
  <c r="X25" i="5"/>
  <c r="X34" i="5"/>
  <c r="X26" i="5"/>
  <c r="X24" i="5"/>
  <c r="X33" i="5"/>
  <c r="X31" i="5"/>
  <c r="G11" i="5"/>
  <c r="F11" i="5"/>
  <c r="R11" i="5"/>
  <c r="J11" i="5"/>
  <c r="I11" i="5"/>
  <c r="H11" i="5"/>
  <c r="F12" i="5"/>
  <c r="H12" i="5"/>
  <c r="R12" i="5"/>
  <c r="G12" i="5"/>
  <c r="I12" i="5"/>
  <c r="E12" i="5"/>
  <c r="X12" i="5" s="1"/>
  <c r="R16" i="5"/>
  <c r="E16" i="5"/>
  <c r="X16" i="5" s="1"/>
  <c r="H16" i="5"/>
  <c r="J16" i="5"/>
  <c r="G16" i="5"/>
  <c r="I16" i="5"/>
  <c r="H13" i="5"/>
  <c r="F8" i="5"/>
  <c r="E8" i="5"/>
  <c r="X8" i="5" s="1"/>
  <c r="R8" i="5"/>
  <c r="G13" i="5"/>
  <c r="I8" i="5"/>
  <c r="G8" i="5"/>
  <c r="H8" i="5"/>
  <c r="J13" i="5"/>
  <c r="I13" i="5"/>
  <c r="J17" i="5"/>
  <c r="I17" i="5"/>
  <c r="R17" i="5"/>
  <c r="H17" i="5"/>
  <c r="F13" i="5"/>
  <c r="F17" i="5"/>
  <c r="E13" i="5"/>
  <c r="X13" i="5" s="1"/>
  <c r="I9" i="5"/>
  <c r="J15" i="5"/>
  <c r="F15" i="5"/>
  <c r="R9" i="5"/>
  <c r="I15" i="5"/>
  <c r="G9" i="5"/>
  <c r="G17" i="5"/>
  <c r="E15" i="5"/>
  <c r="H9" i="5"/>
  <c r="E9" i="5"/>
  <c r="X9" i="5" s="1"/>
  <c r="J9" i="5"/>
  <c r="G15" i="5"/>
  <c r="R15" i="5"/>
  <c r="E14" i="5"/>
  <c r="J14" i="5"/>
  <c r="F14" i="5"/>
  <c r="R14" i="5"/>
  <c r="I14" i="5"/>
  <c r="G14" i="5"/>
  <c r="H14" i="5"/>
  <c r="G67" i="6"/>
  <c r="H67" i="6" s="1"/>
  <c r="C67" i="6" s="1"/>
  <c r="G66" i="6"/>
  <c r="H66" i="6" s="1"/>
  <c r="D66" i="6" s="1"/>
  <c r="D68" i="6"/>
  <c r="C68" i="6"/>
  <c r="C69" i="6"/>
  <c r="D64" i="6"/>
  <c r="C64" i="6"/>
  <c r="J5" i="5"/>
  <c r="E5" i="5"/>
  <c r="R5" i="5"/>
  <c r="I5" i="5"/>
  <c r="H5" i="5"/>
  <c r="F5" i="5"/>
  <c r="G5" i="5"/>
  <c r="E7" i="5"/>
  <c r="F7" i="5"/>
  <c r="J7" i="5"/>
  <c r="H7" i="5"/>
  <c r="I7" i="5"/>
  <c r="R7" i="5"/>
  <c r="I6" i="5"/>
  <c r="H6" i="5"/>
  <c r="F6" i="5"/>
  <c r="J6" i="5"/>
  <c r="R6" i="5"/>
  <c r="E6" i="5"/>
  <c r="G6" i="5"/>
  <c r="C65" i="6"/>
  <c r="D65" i="6"/>
  <c r="S34" i="5"/>
  <c r="S26" i="5"/>
  <c r="T5" i="5"/>
  <c r="T6" i="5"/>
  <c r="T16" i="5"/>
  <c r="S33" i="5"/>
  <c r="S31" i="5"/>
  <c r="S14" i="5"/>
  <c r="S25" i="5"/>
  <c r="T11" i="5"/>
  <c r="S17" i="5"/>
  <c r="S11" i="5"/>
  <c r="S10" i="5"/>
  <c r="T13" i="5"/>
  <c r="S13" i="5"/>
  <c r="T17" i="5"/>
  <c r="T14" i="5"/>
  <c r="S32" i="5"/>
  <c r="T9" i="5"/>
  <c r="S24" i="5"/>
  <c r="S15" i="5"/>
  <c r="T7" i="5"/>
  <c r="T15" i="5"/>
  <c r="X15" i="5" l="1"/>
  <c r="X14" i="5"/>
  <c r="C66" i="6"/>
  <c r="D67" i="6"/>
  <c r="X6" i="5"/>
  <c r="X5" i="5"/>
  <c r="G69" i="6" a="1"/>
  <c r="G69" i="6" s="1"/>
  <c r="H69" i="6" s="1"/>
  <c r="H70" i="6" s="1"/>
  <c r="D2" i="6" s="1"/>
  <c r="X7" i="5"/>
  <c r="S12" i="5"/>
  <c r="S6" i="5"/>
  <c r="S8" i="5"/>
  <c r="S7" i="5"/>
  <c r="S5" i="5"/>
  <c r="S9" i="5"/>
  <c r="S1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<sst xmlns="http://schemas.openxmlformats.org/spreadsheetml/2006/main" count="22190" uniqueCount="15667">
  <si>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</si>
  <si>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</si>
  <si>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</si>
  <si>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</si>
  <si>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</si>
  <si>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</si>
  <si>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</si>
  <si>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</si>
  <si>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</si>
  <si>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</si>
  <si>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</si>
  <si>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</si>
  <si>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</si>
  <si>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</si>
  <si>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</si>
  <si>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</si>
  <si>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</si>
  <si>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</si>
  <si>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</si>
  <si>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</si>
  <si>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</si>
  <si>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</si>
  <si>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</si>
  <si>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</si>
  <si>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</si>
  <si>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</si>
  <si>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</si>
  <si>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</si>
  <si>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</si>
  <si>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</si>
  <si>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</si>
  <si>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</si>
  <si>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</si>
  <si>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</si>
  <si>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</si>
  <si>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</si>
  <si>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</si>
  <si>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</si>
  <si>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</si>
  <si>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</si>
  <si>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</si>
  <si>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</si>
  <si>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</si>
  <si>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</si>
  <si>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</si>
  <si>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</si>
  <si>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</si>
  <si>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</si>
  <si>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</si>
  <si>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</si>
  <si>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</si>
  <si>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</si>
  <si>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</si>
  <si>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</si>
  <si>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</si>
  <si>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</si>
  <si>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</si>
  <si>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</si>
  <si>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</si>
  <si>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</si>
  <si>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</si>
  <si>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</si>
  <si>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</si>
  <si>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</si>
  <si>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</si>
  <si>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</si>
  <si>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</si>
  <si>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</si>
  <si>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</si>
  <si>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</si>
  <si>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</si>
  <si>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</si>
  <si>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</si>
  <si>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</si>
  <si>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</si>
  <si>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</si>
  <si>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</si>
  <si>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</si>
  <si>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</si>
  <si>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</si>
  <si>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</si>
  <si>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</si>
  <si>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</si>
  <si>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</si>
  <si>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</si>
  <si>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</si>
  <si>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</si>
  <si>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</si>
  <si>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</si>
  <si>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</si>
  <si>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</si>
  <si>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</si>
  <si>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</si>
  <si>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</si>
  <si>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</si>
  <si>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</si>
  <si>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</si>
  <si>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</si>
  <si>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</si>
  <si>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</si>
  <si>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</si>
  <si>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</si>
  <si>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</si>
  <si>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</si>
  <si>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</si>
  <si>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</si>
  <si>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</si>
  <si>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</si>
  <si>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</si>
  <si>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</si>
  <si>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</si>
  <si>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</si>
  <si>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</si>
  <si>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</si>
  <si>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</si>
  <si>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</si>
  <si>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</si>
  <si>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</si>
  <si>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</si>
  <si>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</si>
  <si>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</si>
  <si>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</si>
  <si>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</si>
  <si>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</si>
  <si>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</si>
  <si>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</si>
  <si>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</si>
  <si>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</si>
  <si>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</si>
  <si>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</si>
  <si>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</si>
  <si>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</si>
  <si>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</si>
  <si>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</si>
  <si>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</si>
  <si>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</si>
  <si>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</si>
  <si>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</si>
  <si>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</si>
  <si>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</si>
  <si>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</si>
  <si>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</si>
  <si>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</si>
  <si>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</si>
  <si>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</si>
  <si>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</si>
  <si>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</si>
  <si>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</si>
  <si>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</si>
  <si>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</si>
  <si>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</si>
  <si>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</si>
  <si>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</si>
  <si>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</si>
  <si>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</si>
  <si>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</si>
  <si>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</si>
  <si>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</si>
  <si>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</si>
  <si>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</si>
  <si>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</si>
  <si>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</si>
  <si>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</si>
  <si>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</si>
  <si>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</si>
  <si>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</si>
  <si>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</si>
  <si>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</si>
  <si>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</si>
  <si>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</si>
  <si>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</si>
  <si>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</si>
  <si>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</si>
  <si>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</si>
  <si>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</si>
  <si>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</si>
  <si>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</si>
  <si>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</si>
  <si>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</si>
  <si>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</si>
  <si>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</si>
  <si>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</si>
  <si>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</si>
  <si>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</si>
  <si>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</si>
  <si>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</si>
  <si>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</si>
  <si>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</si>
  <si>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</si>
  <si>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</si>
  <si>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</si>
  <si>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</si>
  <si>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</si>
  <si>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</si>
  <si>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</si>
  <si>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</si>
  <si>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</si>
  <si>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</si>
  <si>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</si>
  <si>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</si>
  <si>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</si>
  <si>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</si>
  <si>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</si>
  <si>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</si>
  <si>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</si>
  <si>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</si>
  <si>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</si>
  <si>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</si>
  <si>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</si>
  <si>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</si>
  <si>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</si>
  <si>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</si>
  <si>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</si>
  <si>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</si>
  <si>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</si>
  <si>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</si>
  <si>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</si>
  <si>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</si>
  <si>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</si>
  <si>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</si>
  <si>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</si>
  <si>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</si>
  <si>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</si>
  <si>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</si>
  <si>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</si>
  <si>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</si>
  <si>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</si>
  <si>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</si>
  <si>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</si>
  <si>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</si>
  <si>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</si>
  <si>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</si>
  <si>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</si>
  <si>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</si>
  <si>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</si>
  <si>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</si>
  <si>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</si>
  <si>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</si>
  <si>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</si>
  <si>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</si>
  <si>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</si>
  <si>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</si>
  <si>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</si>
  <si>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</si>
  <si>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</si>
  <si>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</si>
  <si>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</si>
  <si>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</si>
  <si>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</si>
  <si>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</si>
  <si>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</si>
  <si>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</si>
  <si>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</si>
  <si>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</si>
  <si>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</si>
  <si>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</si>
  <si>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</si>
  <si>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</si>
  <si>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</si>
  <si>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</si>
  <si>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</si>
  <si>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</si>
  <si>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</si>
  <si>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</si>
  <si>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</si>
  <si>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</si>
  <si>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</si>
  <si>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</si>
  <si>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</si>
  <si>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</si>
  <si>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</si>
  <si>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</si>
  <si>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</si>
  <si>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</si>
  <si>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</si>
  <si>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</si>
  <si>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</si>
  <si>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</si>
  <si>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</si>
  <si>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</si>
  <si>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</si>
  <si>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</si>
  <si>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</si>
  <si>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</si>
  <si>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</si>
  <si>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</si>
  <si>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</si>
  <si>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</si>
  <si>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</si>
  <si>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</si>
  <si>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</si>
  <si>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</si>
  <si>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</si>
  <si>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</si>
  <si>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</si>
  <si>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</si>
  <si>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</si>
  <si>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</si>
  <si>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</si>
  <si>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</si>
  <si>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</si>
  <si>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</si>
  <si>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</si>
  <si>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</si>
  <si>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</si>
  <si>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</si>
  <si>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</si>
  <si>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</si>
  <si>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</si>
  <si>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</si>
  <si>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</si>
  <si>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</si>
  <si>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</si>
  <si>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</si>
  <si>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</si>
  <si>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</si>
  <si>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</si>
  <si>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</si>
  <si>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</si>
  <si>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</si>
  <si>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</si>
  <si>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</si>
  <si>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</si>
  <si>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</si>
  <si>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</si>
  <si>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</si>
  <si>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</si>
  <si>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</si>
  <si>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</si>
  <si>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</si>
  <si>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</si>
  <si>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</si>
  <si>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</si>
  <si>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</si>
  <si>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</si>
  <si>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</si>
  <si>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</si>
  <si>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</si>
  <si>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</si>
  <si>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</si>
  <si>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</si>
  <si>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</si>
  <si>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</si>
  <si>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</si>
  <si>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</si>
  <si>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</si>
  <si>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</si>
  <si>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</si>
  <si>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</si>
  <si>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</si>
  <si>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</si>
  <si>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</si>
  <si>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</si>
  <si>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</si>
  <si>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</si>
  <si>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</si>
  <si>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</si>
  <si>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</si>
  <si>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</si>
  <si>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</si>
  <si>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</si>
  <si>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</si>
  <si>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</si>
  <si>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</si>
  <si>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</si>
  <si>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</si>
  <si>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</si>
  <si>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</si>
  <si>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</si>
  <si>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</si>
  <si>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</si>
  <si>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</si>
  <si>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</si>
  <si>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</si>
  <si>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</si>
  <si>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</si>
  <si>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</si>
  <si>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</si>
  <si>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</si>
  <si>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</si>
  <si>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</si>
  <si>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</si>
  <si>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</si>
  <si>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</si>
  <si>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</si>
  <si>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</si>
  <si>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</si>
  <si>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</si>
  <si>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</si>
  <si>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</si>
  <si>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</si>
  <si>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</si>
  <si>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</si>
  <si>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</si>
  <si>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</si>
  <si>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</si>
  <si>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</si>
  <si>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</si>
  <si>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</si>
  <si>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</si>
  <si>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</si>
  <si>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</si>
  <si>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</si>
  <si>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</si>
  <si>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</si>
  <si>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</si>
  <si>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</si>
  <si>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</si>
  <si>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</si>
  <si>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</si>
  <si>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</si>
  <si>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</si>
  <si>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</si>
  <si>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</si>
  <si>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</si>
  <si>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</si>
  <si>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</si>
  <si>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</si>
  <si>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</si>
  <si>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</si>
  <si>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</si>
  <si>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</si>
  <si>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</si>
  <si>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</si>
  <si>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</si>
  <si>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</si>
  <si>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</si>
  <si>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</si>
  <si>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</si>
  <si>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</si>
  <si>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</si>
  <si>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</si>
  <si>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</si>
  <si>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</si>
  <si>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</si>
  <si>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</si>
  <si>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</si>
  <si>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</si>
  <si>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</si>
  <si>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</si>
  <si>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</si>
  <si>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</si>
  <si>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</si>
  <si>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</si>
  <si>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</si>
  <si>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</si>
  <si>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</si>
  <si>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</si>
  <si>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</si>
  <si>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</si>
  <si>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</si>
  <si>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</si>
  <si>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</si>
  <si>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</si>
  <si>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</si>
  <si>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</si>
  <si>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</si>
  <si>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</si>
  <si>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</si>
  <si>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</si>
  <si>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</si>
  <si>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</si>
  <si>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</si>
  <si>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</si>
  <si>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</si>
  <si>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</si>
  <si>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</si>
  <si>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</si>
  <si>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</si>
  <si>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</si>
  <si>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</si>
  <si>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</si>
  <si>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</si>
  <si>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</si>
  <si>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</si>
  <si>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</si>
  <si>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</si>
  <si>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</si>
  <si>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</si>
  <si>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</si>
  <si>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</si>
  <si>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</si>
  <si>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</si>
  <si>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</si>
  <si>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</si>
  <si>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</si>
  <si>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</si>
  <si>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</si>
  <si>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</si>
  <si>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</si>
  <si>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</si>
  <si>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</si>
  <si>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</si>
  <si>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</si>
  <si>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</si>
  <si>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</si>
  <si>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</si>
  <si>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</si>
  <si>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</si>
  <si>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</si>
  <si>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</si>
  <si>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</si>
  <si>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</si>
  <si>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</si>
  <si>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</si>
  <si>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</si>
  <si>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</si>
  <si>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</si>
  <si>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</si>
  <si>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</si>
  <si>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</si>
  <si>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</si>
  <si>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</si>
  <si>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</si>
  <si>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</si>
  <si>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</si>
  <si>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</si>
  <si>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</si>
  <si>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</si>
  <si>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</si>
  <si>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</si>
  <si>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</si>
  <si>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</si>
  <si>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</si>
  <si>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</si>
  <si>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</si>
  <si>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</si>
  <si>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</si>
  <si>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</si>
  <si>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</si>
  <si>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</si>
  <si>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</si>
  <si>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</si>
  <si>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</si>
  <si>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</si>
  <si>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</si>
  <si>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</si>
  <si>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</si>
  <si>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</si>
  <si>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</si>
  <si>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</si>
  <si>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</si>
  <si>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</si>
  <si>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</si>
  <si>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</si>
  <si>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</si>
  <si>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</si>
  <si>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</si>
  <si>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</si>
  <si>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</si>
  <si>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</si>
  <si>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</si>
  <si>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</si>
  <si>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</si>
  <si>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</si>
  <si>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</si>
  <si>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</si>
  <si>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</si>
  <si>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</si>
  <si>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</si>
  <si>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</si>
  <si>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</si>
  <si>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</si>
  <si>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</si>
  <si>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</si>
  <si>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</si>
  <si>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</si>
  <si>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</si>
  <si>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</si>
  <si>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</si>
  <si>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</si>
  <si>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</si>
  <si>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</si>
  <si>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</si>
  <si>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</si>
  <si>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</si>
  <si>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</si>
  <si>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</si>
  <si>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</si>
  <si>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</si>
  <si>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</si>
  <si>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</si>
  <si>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</si>
  <si>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</si>
  <si>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</si>
  <si>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</si>
  <si>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</si>
  <si>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</si>
  <si>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</si>
  <si>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</si>
  <si>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</si>
  <si>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</si>
  <si>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</si>
  <si>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</si>
  <si>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</si>
  <si>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</si>
  <si>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</si>
  <si>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</si>
  <si>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</si>
  <si>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</si>
  <si>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</si>
  <si>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</si>
  <si>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</si>
  <si>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</si>
  <si>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</si>
  <si>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</si>
  <si>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</si>
  <si>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</si>
  <si>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</si>
  <si>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</si>
  <si>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</si>
  <si>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</si>
  <si>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</si>
  <si>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</si>
  <si>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</si>
  <si>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</si>
  <si>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</si>
  <si>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</si>
  <si>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</si>
  <si>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</si>
  <si>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</si>
  <si>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</si>
  <si>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</si>
  <si>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</si>
  <si>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</si>
  <si>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</si>
  <si>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</si>
  <si>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</si>
  <si>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</si>
  <si>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</si>
  <si>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</si>
  <si>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</si>
  <si>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</si>
  <si>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</si>
  <si>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</si>
  <si>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</si>
  <si>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</si>
  <si>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</si>
  <si>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</si>
  <si>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</si>
  <si>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</si>
  <si>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</si>
  <si>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</si>
  <si>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</si>
  <si>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</si>
  <si>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</si>
  <si>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</si>
  <si>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</si>
  <si>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</si>
  <si>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</si>
  <si>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</si>
  <si>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</si>
  <si>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</si>
  <si>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</si>
  <si>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</si>
  <si>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</si>
  <si>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</si>
  <si>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</si>
  <si>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</si>
  <si>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</si>
  <si>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</si>
  <si>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</si>
  <si>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</si>
  <si>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</si>
  <si>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</si>
  <si>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</si>
  <si>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</si>
  <si>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</si>
  <si>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</si>
  <si>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</si>
  <si>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</si>
  <si>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</si>
  <si>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</si>
  <si>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</si>
  <si>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</si>
  <si>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</si>
  <si>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</si>
  <si>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</si>
  <si>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</si>
  <si>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</si>
  <si>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</si>
  <si>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</si>
  <si>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</si>
  <si>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</si>
  <si>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</si>
  <si>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</si>
  <si>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</si>
  <si>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</si>
  <si>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</si>
  <si>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</si>
  <si>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</si>
  <si>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</si>
  <si>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</si>
  <si>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</si>
  <si>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</si>
  <si>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</si>
  <si>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</si>
  <si>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</si>
  <si>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</si>
  <si>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</si>
  <si>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</si>
  <si>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</si>
  <si>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</si>
  <si>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</si>
  <si>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</si>
  <si>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</si>
  <si>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</si>
  <si>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</si>
  <si>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</si>
  <si>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</si>
  <si>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</si>
  <si>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</si>
  <si>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</si>
  <si>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</si>
  <si>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</si>
  <si>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</si>
  <si>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</si>
  <si>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</si>
  <si>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</si>
  <si>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</si>
  <si>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</si>
  <si>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</si>
  <si>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</si>
  <si>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</si>
  <si>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</si>
  <si>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</si>
  <si>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</si>
  <si>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</si>
  <si>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</si>
  <si>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</si>
  <si>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</si>
  <si>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</si>
  <si>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</si>
  <si>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</si>
  <si>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</si>
  <si>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</si>
  <si>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</si>
  <si>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</si>
  <si>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</si>
  <si>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</si>
  <si>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</si>
  <si>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</si>
  <si>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</si>
  <si>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</si>
  <si>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</si>
  <si>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</si>
  <si>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</si>
  <si>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</si>
  <si>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</si>
  <si>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</si>
  <si>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</si>
  <si>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</si>
  <si>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</si>
  <si>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</si>
  <si>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</si>
  <si>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</si>
  <si>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</si>
  <si>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</si>
  <si>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</si>
  <si>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</si>
  <si>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</si>
  <si>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</si>
  <si>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</si>
  <si>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</si>
  <si>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</si>
  <si>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</si>
  <si>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</si>
  <si>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</si>
  <si>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</si>
  <si>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</si>
  <si>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</si>
  <si>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</si>
  <si>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</si>
  <si>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</si>
  <si>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</si>
  <si>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</si>
  <si>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</si>
  <si>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</si>
  <si>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</si>
  <si>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</si>
  <si>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</si>
  <si>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</si>
  <si>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</si>
  <si>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</si>
  <si>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</si>
  <si>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</si>
  <si>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</si>
  <si>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</si>
  <si>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</si>
  <si>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</si>
  <si>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</si>
  <si>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</si>
  <si>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</si>
  <si>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</si>
  <si>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</si>
  <si>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</si>
  <si>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</si>
  <si>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</si>
  <si>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</si>
  <si>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</si>
  <si>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</si>
  <si>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</si>
  <si>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</si>
  <si>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</si>
  <si>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</si>
  <si>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</si>
  <si>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</si>
  <si>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</si>
  <si>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</si>
  <si>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</si>
  <si>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</si>
  <si>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</si>
  <si>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</si>
  <si>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</si>
  <si>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</si>
  <si>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</si>
  <si>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</si>
  <si>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</si>
  <si>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</si>
  <si>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</si>
  <si>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</si>
  <si>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</si>
  <si>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</si>
  <si>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</si>
  <si>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</si>
  <si>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</si>
  <si>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</si>
  <si>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</si>
  <si>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</si>
  <si>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</si>
  <si>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</si>
  <si>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</si>
  <si>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</si>
  <si>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</si>
  <si>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</si>
  <si>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</si>
  <si>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</si>
  <si>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</si>
  <si>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</si>
  <si>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</si>
  <si>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</si>
  <si>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</si>
  <si>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</si>
  <si>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</si>
  <si>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</si>
  <si>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</si>
  <si>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</si>
  <si>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</si>
  <si>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</si>
  <si>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</si>
  <si>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</si>
  <si>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</si>
  <si>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</si>
  <si>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</si>
  <si>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</si>
  <si>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</si>
  <si>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</si>
  <si>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</si>
  <si>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</si>
  <si>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</si>
  <si>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</si>
  <si>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</si>
  <si>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</si>
  <si>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</si>
  <si>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</si>
  <si>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</si>
  <si>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</si>
  <si>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</si>
  <si>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</si>
  <si>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</si>
  <si>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</si>
  <si>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</si>
  <si>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</si>
  <si>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</si>
  <si>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</si>
  <si>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</si>
  <si>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</si>
  <si>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</si>
  <si>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</si>
  <si>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</si>
  <si>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</si>
  <si>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</si>
  <si>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</si>
  <si>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</si>
  <si>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</si>
  <si>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</si>
  <si>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</si>
  <si>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</si>
  <si>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</si>
  <si>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</si>
  <si>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</si>
  <si>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</si>
  <si>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</si>
  <si>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</si>
  <si>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</si>
  <si>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</si>
  <si>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</si>
  <si>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</si>
  <si>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</si>
  <si>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</si>
  <si>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</si>
  <si>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</si>
  <si>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</si>
  <si>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</si>
  <si>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</si>
  <si>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</si>
  <si>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</si>
  <si>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</si>
  <si>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</si>
  <si>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</si>
  <si>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</si>
  <si>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</si>
  <si>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</si>
  <si>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</si>
  <si>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</si>
  <si>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</si>
  <si>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</si>
  <si>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</si>
  <si>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</si>
  <si>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</si>
  <si>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</si>
  <si>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</si>
  <si>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</si>
  <si>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</si>
  <si>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</si>
  <si>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</si>
  <si>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</si>
  <si>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</si>
  <si>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</si>
  <si>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</si>
  <si>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</si>
  <si>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</si>
  <si>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</si>
  <si>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</si>
  <si>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</si>
  <si>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</si>
  <si>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</si>
  <si>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</si>
  <si>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</si>
  <si>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</si>
  <si>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</si>
  <si>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</si>
  <si>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</si>
  <si>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</si>
  <si>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</si>
  <si>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</si>
  <si>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</si>
  <si>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</si>
  <si>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</si>
  <si>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</si>
  <si>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</si>
  <si>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</si>
  <si>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</si>
  <si>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</si>
  <si>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</si>
  <si>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</si>
  <si>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</si>
  <si>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</si>
  <si>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</si>
  <si>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</si>
  <si>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</si>
  <si>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</si>
  <si>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</si>
  <si>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</si>
  <si>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</si>
  <si>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</si>
  <si>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</si>
  <si>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</si>
  <si>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</si>
  <si>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</si>
  <si>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</si>
  <si>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</si>
  <si>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</si>
  <si>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</si>
  <si>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</si>
  <si>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</si>
  <si>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</si>
  <si>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</si>
  <si>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</si>
  <si>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</si>
  <si>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</si>
  <si>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</si>
  <si>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</si>
  <si>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</si>
  <si>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</si>
  <si>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</si>
  <si>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</si>
  <si>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</si>
  <si>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</si>
  <si>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</si>
  <si>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</si>
  <si>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</si>
  <si>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</si>
  <si>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</si>
  <si>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</si>
  <si>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</si>
  <si>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</si>
  <si>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</si>
  <si>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</si>
  <si>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</si>
  <si>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</si>
  <si>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</si>
  <si>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</si>
  <si>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</si>
  <si>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</si>
  <si>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</si>
  <si>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</si>
  <si>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</si>
  <si>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</si>
  <si>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</si>
  <si>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</si>
  <si>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</si>
  <si>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</si>
  <si>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</si>
  <si>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</si>
  <si>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</si>
  <si>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</si>
  <si>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</si>
  <si>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</si>
  <si>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</si>
  <si>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</si>
  <si>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</si>
  <si>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</si>
  <si>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</si>
  <si>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</si>
  <si>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</si>
  <si>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</si>
  <si>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</si>
  <si>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</si>
  <si>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</si>
  <si>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</si>
  <si>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</si>
  <si>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</si>
  <si>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</si>
  <si>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</si>
  <si>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</si>
  <si>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</si>
  <si>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</si>
  <si>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</si>
  <si>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</si>
  <si>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</si>
  <si>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</si>
  <si>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</si>
  <si>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</si>
  <si>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</si>
  <si>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</si>
  <si>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</si>
  <si>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</si>
  <si>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</si>
  <si>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</si>
  <si>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</si>
  <si>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</si>
  <si>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</si>
  <si>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</si>
  <si>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</si>
  <si>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</si>
  <si>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</si>
  <si>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</si>
  <si>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</si>
  <si>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</si>
  <si>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</si>
  <si>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</si>
  <si>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</si>
  <si>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</si>
  <si>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</si>
  <si>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</si>
  <si>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</si>
  <si>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</si>
  <si>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</si>
  <si>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</si>
  <si>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</si>
  <si>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</si>
  <si>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</si>
  <si>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</si>
  <si>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</si>
  <si>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</si>
  <si>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</si>
  <si>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</si>
  <si>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</si>
  <si>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</si>
  <si>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</si>
  <si>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</si>
  <si>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</si>
  <si>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</si>
  <si>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</si>
  <si>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</si>
  <si>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</si>
  <si>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</si>
  <si>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</si>
  <si>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</si>
  <si>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</si>
  <si>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</si>
  <si>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</si>
  <si>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</si>
  <si>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</si>
  <si>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</si>
  <si>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</si>
  <si>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</si>
  <si>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</si>
  <si>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</si>
  <si>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</si>
  <si>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</si>
  <si>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</si>
  <si>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</si>
  <si>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</si>
  <si>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</si>
  <si>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</si>
  <si>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</si>
  <si>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</si>
  <si>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</si>
  <si>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</si>
  <si>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</si>
  <si>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</si>
  <si>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</si>
  <si>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</si>
  <si>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</si>
  <si>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</si>
  <si>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</si>
  <si>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</si>
  <si>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</si>
  <si>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</si>
  <si>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</si>
  <si>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</si>
  <si>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</si>
  <si>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</si>
  <si>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</si>
  <si>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</si>
  <si>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</si>
  <si>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</si>
  <si>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</si>
  <si>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</si>
  <si>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</si>
  <si>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</si>
  <si>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</si>
  <si>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</si>
  <si>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</si>
  <si>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</si>
  <si>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</si>
  <si>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</si>
  <si>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</si>
  <si>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</si>
  <si>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</si>
  <si>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</si>
  <si>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</si>
  <si>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</si>
  <si>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</si>
  <si>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</si>
  <si>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</si>
  <si>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</si>
  <si>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</si>
  <si>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</si>
  <si>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</si>
  <si>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</si>
  <si>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</si>
  <si>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</si>
  <si>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</si>
  <si>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</si>
  <si>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</si>
  <si>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</si>
  <si>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</si>
  <si>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</si>
  <si>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</si>
  <si>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</si>
  <si>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</si>
  <si>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</si>
  <si>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</si>
  <si>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</si>
  <si>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</si>
  <si>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</si>
  <si>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</si>
  <si>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</si>
  <si>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</si>
  <si>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</si>
  <si>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</si>
  <si>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</si>
  <si>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</si>
  <si>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</si>
  <si>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</si>
  <si>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</si>
  <si>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</si>
  <si>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</si>
  <si>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</si>
  <si>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</si>
  <si>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</si>
  <si>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</si>
  <si>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</si>
  <si>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</si>
  <si>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</si>
  <si>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</si>
  <si>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</si>
  <si>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</si>
  <si>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</si>
  <si>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</si>
  <si>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</si>
  <si>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</si>
  <si>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</si>
  <si>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</si>
  <si>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</si>
  <si>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</si>
  <si>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</si>
  <si>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</si>
  <si>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</si>
  <si>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</si>
  <si>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</si>
  <si>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</si>
  <si>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</si>
  <si>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</si>
  <si>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</si>
  <si>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</si>
  <si>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</si>
  <si>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</si>
  <si>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</si>
  <si>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</si>
  <si>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</si>
  <si>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</si>
  <si>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</si>
  <si>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</si>
  <si>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</si>
  <si>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</si>
  <si>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</si>
  <si>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</si>
  <si>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</si>
  <si>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</si>
  <si>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</si>
  <si>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</si>
  <si>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</si>
  <si>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</si>
  <si>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</si>
  <si>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</si>
  <si>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</si>
  <si>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</si>
  <si>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</si>
  <si>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</si>
  <si>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</si>
  <si>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</si>
  <si>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</si>
  <si>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</si>
  <si>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</si>
  <si>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</si>
  <si>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</si>
  <si>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</si>
  <si>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</si>
  <si>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</si>
  <si>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</si>
  <si>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</si>
  <si>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</si>
  <si>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</si>
  <si>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</si>
  <si>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</si>
  <si>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</si>
  <si>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</si>
  <si>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</si>
  <si>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</si>
  <si>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</si>
  <si>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</si>
  <si>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</si>
  <si>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</si>
  <si>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</si>
  <si>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</si>
  <si>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</si>
  <si>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</si>
  <si>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</si>
  <si>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</si>
  <si>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</si>
  <si>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</si>
  <si>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</si>
  <si>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</si>
  <si>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</si>
  <si>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</si>
  <si>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</si>
  <si>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</si>
  <si>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</si>
  <si>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</si>
  <si>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</si>
  <si>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</si>
  <si>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</si>
  <si>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</si>
  <si>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</si>
  <si>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</si>
  <si>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</si>
  <si>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</si>
  <si>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</si>
  <si>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</si>
  <si>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</si>
  <si>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</si>
  <si>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</si>
  <si>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</si>
  <si>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</si>
  <si>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</si>
  <si>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</si>
  <si>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</si>
  <si>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</si>
  <si>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</si>
  <si>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</si>
  <si>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</si>
  <si>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</si>
  <si>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</si>
  <si>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</si>
  <si>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</si>
  <si>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</si>
  <si>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</si>
  <si>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</si>
  <si>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</si>
  <si>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</si>
  <si>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</si>
  <si>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</si>
  <si>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</si>
  <si>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</si>
  <si>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</si>
  <si>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</si>
  <si>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</si>
  <si>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</si>
  <si>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</si>
  <si>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</si>
  <si>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</si>
  <si>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</si>
  <si>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</si>
  <si>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</si>
  <si>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</si>
  <si>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</si>
  <si>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</si>
  <si>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</si>
  <si>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</si>
  <si>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</si>
  <si>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</si>
  <si>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</si>
  <si>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</si>
  <si>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</si>
  <si>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</si>
  <si>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</si>
  <si>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</si>
  <si>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</si>
  <si>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</si>
  <si>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</si>
  <si>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</si>
  <si>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</si>
  <si>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</si>
  <si>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</si>
  <si>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</si>
  <si>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</si>
  <si>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</si>
  <si>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</si>
  <si>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</si>
  <si>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</si>
  <si>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</si>
  <si>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</si>
  <si>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</si>
  <si>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</si>
  <si>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</si>
  <si>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</si>
  <si>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</si>
  <si>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</si>
  <si>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</si>
  <si>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</si>
  <si>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</si>
  <si>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</si>
  <si>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</si>
  <si>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</si>
  <si>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</si>
  <si>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</si>
  <si>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</si>
  <si>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</si>
  <si>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</si>
  <si>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</si>
  <si>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</si>
  <si>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</si>
  <si>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</si>
  <si>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</si>
  <si>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</si>
  <si>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</si>
  <si>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</si>
  <si>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</si>
  <si>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</si>
  <si>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</si>
  <si>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</si>
  <si>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</si>
  <si>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</si>
  <si>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</si>
  <si>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</si>
  <si>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</si>
  <si>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</si>
  <si>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</si>
  <si>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</si>
  <si>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</si>
  <si>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</si>
  <si>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</si>
  <si>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</si>
  <si>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</si>
  <si>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</si>
  <si>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</si>
  <si>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</si>
  <si>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</si>
  <si>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</si>
  <si>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</si>
  <si>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</si>
  <si>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</si>
  <si>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</si>
  <si>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</si>
  <si>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</si>
  <si>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</si>
  <si>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</si>
  <si>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</si>
  <si>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</si>
  <si>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</si>
  <si>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</si>
  <si>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</si>
  <si>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</si>
  <si>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</si>
  <si>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</si>
  <si>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</si>
  <si>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</si>
  <si>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</si>
  <si>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</si>
  <si>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</si>
  <si>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</si>
  <si>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</si>
  <si>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</si>
  <si>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</si>
  <si>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</si>
  <si>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</si>
  <si>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</si>
  <si>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</si>
  <si>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</si>
  <si>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</si>
  <si>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</si>
  <si>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</si>
  <si>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</si>
  <si>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</si>
  <si>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</si>
  <si>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</si>
  <si>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</si>
  <si>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</si>
  <si>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</si>
  <si>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</si>
  <si>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</si>
  <si>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</si>
  <si>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</si>
  <si>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</si>
  <si>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</si>
  <si>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</si>
  <si>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</si>
  <si>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</si>
  <si>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</si>
  <si>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</si>
  <si>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</si>
  <si>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</si>
  <si>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</si>
  <si>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</si>
  <si>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</si>
  <si>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</si>
  <si>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</si>
  <si>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</si>
  <si>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</si>
  <si>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</si>
  <si>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</si>
  <si>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</si>
  <si>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</si>
  <si>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</si>
  <si>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</si>
  <si>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</si>
  <si>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</si>
  <si>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</si>
  <si>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</si>
  <si>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</si>
  <si>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</si>
  <si>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</si>
  <si>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</si>
  <si>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</si>
  <si>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</si>
  <si>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</si>
  <si>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</si>
  <si>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</si>
  <si>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</si>
  <si>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</si>
  <si>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</si>
  <si>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</si>
  <si>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</si>
  <si>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</si>
  <si>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</si>
  <si>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</si>
  <si>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</si>
  <si>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</si>
  <si>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</si>
  <si>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</si>
  <si>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</si>
  <si>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</si>
  <si>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</si>
  <si>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</si>
  <si>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</si>
  <si>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</si>
  <si>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</si>
  <si>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</si>
  <si>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</si>
  <si>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</si>
  <si>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</si>
  <si>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</si>
  <si>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</si>
  <si>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</si>
  <si>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</si>
  <si>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</si>
  <si>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</si>
  <si>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</si>
  <si>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</si>
  <si>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</si>
  <si>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</si>
  <si>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</si>
  <si>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</si>
  <si>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</si>
  <si>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</si>
  <si>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</si>
  <si>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</si>
  <si>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</si>
  <si>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</si>
  <si>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</si>
  <si>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</si>
  <si>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</si>
  <si>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</si>
  <si>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</si>
  <si>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</si>
  <si>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</si>
  <si>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</si>
  <si>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</si>
  <si>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</si>
  <si>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</si>
  <si>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</si>
  <si>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</si>
  <si>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</si>
  <si>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</si>
  <si>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</si>
  <si>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</si>
  <si>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</si>
  <si>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</si>
  <si>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</si>
  <si>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</si>
  <si>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</si>
  <si>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</si>
  <si>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</si>
  <si>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</si>
  <si>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</si>
  <si>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</si>
  <si>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</si>
  <si>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</si>
  <si>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</si>
  <si>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</si>
  <si>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</si>
  <si>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</si>
  <si>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</si>
  <si>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</si>
  <si>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</si>
  <si>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</si>
  <si>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</si>
  <si>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</si>
  <si>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</si>
  <si>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</si>
  <si>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</si>
  <si>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</si>
  <si>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</si>
  <si>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</si>
  <si>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</si>
  <si>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</si>
  <si>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</si>
  <si>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</si>
  <si>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</si>
  <si>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</si>
  <si>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</si>
  <si>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</si>
  <si>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</si>
  <si>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</si>
  <si>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</si>
  <si>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</si>
  <si>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</si>
  <si>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</si>
  <si>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</si>
  <si>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</si>
  <si>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</si>
  <si>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</si>
  <si>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</si>
  <si>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</si>
  <si>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</si>
  <si>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</si>
  <si>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</si>
  <si>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</si>
  <si>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</si>
  <si>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</si>
  <si>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</si>
  <si>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</si>
  <si>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</si>
  <si>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</si>
  <si>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</si>
  <si>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</si>
  <si>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</si>
  <si>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</si>
  <si>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</si>
  <si>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</si>
  <si>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</si>
  <si>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</si>
  <si>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</si>
  <si>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</si>
  <si>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</si>
  <si>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</si>
  <si>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</si>
  <si>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</si>
  <si>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</si>
  <si>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</si>
  <si>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</si>
  <si>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</si>
  <si>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</si>
  <si>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</si>
  <si>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</si>
  <si>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</si>
  <si>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</si>
  <si>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</si>
  <si>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</si>
  <si>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</si>
  <si>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</si>
  <si>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</si>
  <si>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</si>
  <si>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</si>
  <si>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</si>
  <si>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</si>
  <si>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</si>
  <si>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</si>
  <si>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</si>
  <si>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</si>
  <si>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</si>
  <si>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</si>
  <si>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</si>
  <si>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</si>
  <si>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</si>
  <si>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</si>
  <si>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</si>
  <si>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</si>
  <si>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</si>
  <si>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</si>
  <si>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</si>
  <si>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</si>
  <si>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</si>
  <si>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</si>
  <si>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</si>
  <si>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</si>
  <si>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</si>
  <si>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</si>
  <si>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</si>
  <si>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</si>
  <si>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</si>
  <si>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</si>
  <si>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</si>
  <si>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</si>
  <si>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</si>
  <si>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</si>
  <si>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</si>
  <si>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</si>
  <si>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</si>
  <si>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</si>
  <si>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</si>
  <si>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</si>
  <si>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</si>
  <si>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</si>
  <si>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</si>
  <si>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</si>
  <si>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</si>
  <si>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</si>
  <si>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</si>
  <si>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</si>
  <si>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</si>
  <si>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</si>
  <si>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</si>
  <si>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</si>
  <si>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</si>
  <si>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</si>
  <si>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</si>
  <si>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</si>
  <si>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</si>
  <si>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</si>
  <si>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</si>
  <si>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</si>
  <si>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</si>
  <si>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</si>
  <si>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</si>
  <si>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</si>
  <si>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</si>
  <si>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</si>
  <si>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</si>
  <si>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</si>
  <si>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</si>
  <si>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</si>
  <si>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</si>
  <si>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</si>
  <si>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</si>
  <si>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</si>
  <si>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</si>
  <si>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</si>
  <si>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</si>
  <si>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</si>
  <si>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</si>
  <si>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</si>
  <si>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</si>
  <si>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</si>
  <si>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</si>
  <si>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</si>
  <si>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</si>
  <si>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</si>
  <si>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</si>
  <si>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</si>
  <si>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</si>
  <si>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</si>
  <si>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</si>
  <si>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</si>
  <si>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</si>
  <si>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</si>
  <si>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</si>
  <si>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</si>
  <si>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</si>
  <si>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</si>
  <si>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</si>
  <si>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</si>
  <si>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</si>
  <si>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</si>
  <si>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</si>
  <si>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</si>
  <si>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</si>
  <si>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</si>
  <si>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</si>
  <si>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</si>
  <si>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</si>
  <si>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</si>
  <si>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</si>
  <si>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</si>
  <si>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</si>
  <si>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</si>
  <si>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</si>
  <si>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</si>
  <si>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</si>
  <si>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</si>
  <si>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</si>
  <si>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</si>
  <si>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</si>
  <si>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</si>
  <si>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</si>
  <si>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</si>
  <si>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</si>
  <si>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</si>
  <si>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</si>
  <si>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</si>
  <si>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</si>
  <si>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</si>
  <si>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</si>
  <si>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</si>
  <si>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</si>
  <si>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</si>
  <si>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</si>
  <si>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</si>
  <si>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</si>
  <si>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</si>
  <si>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</si>
  <si>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</si>
  <si>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</si>
  <si>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</si>
  <si>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</si>
  <si>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</si>
  <si>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</si>
  <si>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</si>
  <si>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</si>
  <si>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</si>
  <si>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</si>
  <si>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</si>
  <si>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</si>
  <si>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</si>
  <si>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</si>
  <si>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</si>
  <si>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</si>
  <si>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</si>
  <si>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</si>
  <si>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</si>
  <si>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</si>
  <si>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</si>
  <si>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</si>
  <si>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</si>
  <si>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</si>
  <si>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</si>
  <si>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</si>
  <si>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</si>
  <si>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</si>
  <si>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</si>
  <si>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</si>
  <si>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</si>
  <si>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</si>
  <si>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</si>
  <si>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</si>
  <si>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</si>
  <si>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</si>
  <si>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</si>
  <si>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</si>
  <si>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</si>
  <si>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</si>
  <si>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</si>
  <si>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</si>
  <si>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</si>
  <si>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</si>
  <si>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</si>
  <si>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</si>
  <si>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</si>
  <si>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</si>
  <si>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</si>
  <si>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</si>
  <si>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</si>
  <si>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</si>
  <si>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</si>
  <si>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</si>
  <si>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</si>
  <si>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</si>
  <si>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</si>
  <si>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</si>
  <si>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</si>
  <si>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</si>
  <si>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</si>
  <si>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</si>
  <si>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</si>
  <si>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</si>
  <si>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</si>
  <si>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</si>
  <si>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</si>
  <si>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</si>
  <si>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</si>
  <si>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</si>
  <si>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</si>
  <si>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</si>
  <si>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</si>
  <si>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</si>
  <si>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</si>
  <si>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</si>
  <si>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</si>
  <si>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</si>
  <si>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</si>
  <si>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</si>
  <si>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</si>
  <si>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</si>
  <si>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</si>
  <si>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</si>
  <si>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</si>
  <si>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</si>
  <si>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</si>
  <si>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</si>
  <si>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</si>
  <si>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</si>
  <si>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</si>
  <si>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</si>
  <si>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</si>
  <si>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</si>
  <si>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</si>
  <si>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</si>
  <si>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</si>
  <si>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</si>
  <si>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</si>
  <si>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</si>
  <si>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</si>
  <si>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</si>
  <si>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</si>
  <si>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</si>
  <si>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</si>
  <si>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</si>
  <si>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</si>
  <si>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</si>
  <si>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</si>
  <si>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</si>
  <si>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</si>
  <si>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</si>
  <si>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</si>
  <si>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</si>
  <si>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</si>
  <si>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</si>
  <si>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</si>
  <si>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</si>
  <si>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</si>
  <si>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</si>
  <si>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</si>
  <si>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</si>
  <si>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</si>
  <si>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</si>
  <si>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</si>
  <si>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</si>
  <si>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</si>
  <si>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</si>
  <si>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</si>
  <si>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</si>
  <si>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</si>
  <si>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</si>
  <si>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</si>
  <si>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</si>
  <si>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</si>
  <si>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</si>
  <si>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</si>
  <si>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</si>
  <si>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</si>
  <si>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</si>
  <si>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</si>
  <si>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</si>
  <si>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</si>
  <si>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</si>
  <si>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</si>
  <si>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</si>
  <si>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</si>
  <si>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</si>
  <si>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</si>
  <si>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</si>
  <si>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</si>
  <si>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</si>
  <si>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</si>
  <si>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</si>
  <si>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</si>
  <si>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</si>
  <si>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</si>
  <si>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</si>
  <si>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</si>
  <si>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</si>
  <si>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</si>
  <si>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</si>
  <si>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</si>
  <si>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</si>
  <si>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</si>
  <si>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</si>
  <si>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</si>
  <si>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</si>
  <si>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</si>
  <si>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</si>
  <si>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</si>
  <si>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</si>
  <si>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</si>
  <si>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</si>
  <si>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</si>
  <si>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</si>
  <si>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</si>
  <si>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</si>
  <si>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</si>
  <si>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</si>
  <si>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</si>
  <si>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</si>
  <si>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</si>
  <si>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</si>
  <si>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</si>
  <si>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</si>
  <si>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</si>
  <si>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</si>
  <si>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</si>
  <si>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</si>
  <si>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</si>
  <si>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</si>
  <si>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</si>
  <si>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</si>
  <si>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</si>
  <si>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</si>
  <si>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</si>
  <si>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</si>
  <si>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</si>
  <si>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</si>
  <si>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</si>
  <si>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</si>
  <si>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</si>
  <si>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</si>
  <si>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</si>
  <si>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</si>
  <si>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</si>
  <si>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</si>
  <si>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</si>
  <si>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</si>
  <si>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</si>
  <si>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</si>
  <si>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</si>
  <si>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</si>
  <si>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</si>
  <si>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</si>
  <si>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</si>
  <si>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</si>
  <si>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</si>
  <si>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</si>
  <si>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</si>
  <si>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</si>
  <si>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</si>
  <si>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</si>
  <si>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</si>
  <si>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</si>
  <si>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</si>
  <si>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</si>
  <si>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</si>
  <si>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</si>
  <si>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</si>
  <si>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</si>
  <si>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</si>
  <si>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</si>
  <si>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</si>
  <si>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</si>
  <si>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</si>
  <si>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</si>
  <si>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</si>
  <si>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</si>
  <si>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</si>
  <si>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</si>
  <si>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</si>
  <si>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</si>
  <si>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</si>
  <si>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</si>
  <si>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</si>
  <si>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</si>
  <si>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</si>
  <si>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</si>
  <si>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</si>
  <si>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</si>
  <si>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</si>
  <si>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</si>
  <si>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</si>
  <si>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</si>
  <si>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</si>
  <si>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</si>
  <si>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</si>
  <si>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</si>
  <si>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</si>
  <si>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</si>
  <si>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</si>
  <si>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</si>
  <si>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</si>
  <si>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</si>
  <si>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</si>
  <si>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</si>
  <si>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</si>
  <si>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</si>
  <si>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</si>
  <si>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</si>
  <si>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</si>
  <si>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</si>
  <si>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</si>
  <si>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</si>
  <si>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</si>
  <si>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</si>
  <si>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</si>
  <si>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</si>
  <si>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</si>
  <si>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</si>
  <si>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</si>
  <si>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</si>
  <si>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</si>
  <si>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</si>
  <si>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</si>
  <si>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</si>
  <si>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</si>
  <si>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</si>
  <si>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</si>
  <si>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</si>
  <si>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</si>
  <si>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</si>
  <si>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</si>
  <si>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</si>
  <si>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</si>
  <si>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</si>
  <si>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</si>
  <si>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</si>
  <si>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</si>
  <si>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</si>
  <si>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</si>
  <si>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</si>
  <si>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</si>
  <si>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</si>
  <si>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</si>
  <si>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</si>
  <si>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</si>
  <si>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</si>
  <si>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</si>
  <si>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</si>
  <si>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</si>
  <si>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</si>
  <si>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</si>
  <si>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</si>
  <si>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</si>
  <si>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</si>
  <si>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</si>
  <si>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</si>
  <si>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</si>
  <si>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</si>
  <si>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</si>
  <si>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</si>
  <si>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</si>
  <si>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</si>
  <si>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</si>
  <si>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</si>
  <si>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</si>
  <si>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</si>
  <si>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</si>
  <si>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</si>
  <si>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</si>
  <si>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</si>
  <si>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</si>
  <si>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</si>
  <si>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</si>
  <si>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</si>
  <si>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</si>
  <si>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</si>
  <si>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</si>
  <si>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</si>
  <si>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</si>
  <si>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</si>
  <si>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</si>
  <si>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</si>
  <si>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</si>
  <si>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</si>
  <si>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</si>
  <si>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</si>
  <si>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</si>
  <si>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</si>
  <si>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</si>
  <si>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</si>
  <si>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</si>
  <si>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</si>
  <si>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</si>
  <si>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</si>
  <si>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</si>
  <si>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</si>
  <si>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</si>
  <si>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</si>
  <si>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</si>
  <si>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</si>
  <si>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</si>
  <si>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</si>
  <si>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</si>
  <si>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</si>
  <si>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</si>
  <si>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</si>
  <si>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</si>
  <si>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</si>
  <si>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</si>
  <si>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</si>
  <si>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</si>
  <si>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</si>
  <si>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</si>
  <si>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</si>
  <si>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</si>
  <si>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</si>
  <si>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</si>
  <si>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</si>
  <si>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</si>
  <si>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</si>
  <si>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</si>
  <si>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</si>
  <si>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</si>
  <si>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</si>
  <si>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</si>
  <si>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</si>
  <si>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</si>
  <si>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</si>
  <si>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</si>
  <si>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</si>
  <si>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</si>
  <si>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</si>
  <si>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</si>
  <si>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</si>
  <si>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</si>
  <si>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</si>
  <si>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</si>
  <si>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</si>
  <si>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</si>
  <si>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</si>
  <si>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</si>
  <si>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</si>
  <si>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</si>
  <si>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</si>
  <si>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</si>
  <si>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</si>
  <si>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</si>
  <si>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</si>
  <si>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</si>
  <si>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</si>
  <si>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</si>
  <si>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</si>
  <si>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</si>
  <si>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</si>
  <si>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</si>
  <si>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</si>
  <si>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</si>
  <si>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</si>
  <si>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</si>
  <si>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</si>
  <si>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</si>
  <si>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</si>
  <si>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</si>
  <si>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</si>
  <si>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</si>
  <si>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</si>
  <si>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</si>
  <si>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</si>
  <si>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</si>
  <si>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</si>
  <si>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</si>
  <si>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</si>
  <si>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</si>
  <si>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</si>
  <si>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</si>
  <si>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</si>
  <si>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</si>
  <si>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</si>
  <si>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</si>
  <si>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</si>
  <si>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</si>
  <si>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</si>
  <si>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</si>
  <si>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</si>
  <si>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</si>
  <si>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</si>
  <si>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</si>
  <si>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</si>
  <si>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</si>
  <si>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</si>
  <si>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</si>
  <si>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</si>
  <si>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</si>
  <si>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</si>
  <si>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</si>
  <si>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</si>
  <si>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</si>
  <si>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</si>
  <si>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</si>
  <si>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</si>
  <si>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</si>
  <si>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</si>
  <si>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</si>
  <si>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</si>
  <si>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</si>
  <si>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</si>
  <si>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</si>
  <si>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</si>
  <si>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</si>
  <si>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</si>
  <si>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</si>
  <si>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</si>
  <si>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</si>
  <si>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</si>
  <si>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</si>
  <si>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</si>
  <si>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</si>
  <si>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</si>
  <si>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</si>
  <si>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</si>
  <si>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</si>
  <si>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</si>
  <si>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</si>
  <si>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</si>
  <si>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</si>
  <si>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</si>
  <si>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</si>
  <si>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</si>
  <si>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</si>
  <si>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</si>
  <si>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</si>
  <si>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</si>
  <si>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</si>
  <si>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</si>
  <si>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</si>
  <si>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</si>
  <si>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</si>
  <si>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</si>
  <si>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</si>
  <si>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</si>
  <si>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</si>
  <si>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</si>
  <si>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</si>
  <si>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</si>
  <si>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</si>
  <si>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</si>
  <si>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</si>
  <si>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</si>
  <si>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</si>
  <si>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</si>
  <si>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</si>
  <si>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</si>
  <si>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</si>
  <si>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</si>
  <si>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</si>
  <si>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</si>
  <si>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</si>
  <si>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</si>
  <si>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</si>
  <si>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</si>
  <si>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</si>
  <si>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</si>
  <si>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</si>
  <si>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</si>
  <si>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</si>
  <si>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</si>
  <si>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</si>
  <si>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</si>
  <si>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</si>
  <si>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</si>
  <si>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</si>
  <si>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</si>
  <si>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</si>
  <si>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</si>
  <si>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</si>
  <si>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</si>
  <si>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</si>
  <si>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</si>
  <si>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</si>
  <si>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</si>
  <si>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</si>
  <si>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</si>
  <si>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</si>
  <si>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</si>
  <si>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</si>
  <si>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</si>
  <si>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</si>
  <si>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</si>
  <si>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</si>
  <si>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</si>
  <si>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</si>
  <si>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</si>
  <si>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</si>
  <si>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</si>
  <si>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</si>
  <si>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</si>
  <si>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</si>
  <si>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</si>
  <si>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</si>
  <si>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</si>
  <si>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</si>
  <si>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</si>
  <si>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</si>
  <si>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</si>
  <si>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</si>
  <si>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</si>
  <si>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</si>
  <si>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</si>
  <si>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</si>
  <si>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</si>
  <si>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</si>
  <si>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</si>
  <si>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</si>
  <si>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</si>
  <si>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</si>
  <si>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</si>
  <si>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</si>
  <si>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</si>
  <si>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</si>
  <si>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</si>
  <si>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</si>
  <si>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</si>
  <si>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</si>
  <si>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</si>
  <si>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</si>
  <si>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</si>
  <si>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</si>
  <si>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</si>
  <si>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</si>
  <si>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</si>
  <si>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</si>
  <si>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</si>
  <si>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</si>
  <si>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</si>
  <si>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</si>
  <si>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</si>
  <si>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</si>
  <si>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</si>
  <si>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</si>
  <si>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</si>
  <si>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</si>
  <si>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</si>
  <si>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</si>
  <si>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</si>
  <si>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</si>
  <si>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</si>
  <si>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</si>
  <si>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</si>
  <si>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</si>
  <si>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</si>
  <si>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</si>
  <si>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</si>
  <si>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</si>
  <si>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</si>
  <si>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</si>
  <si>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</si>
  <si>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</si>
  <si>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</si>
  <si>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</si>
  <si>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</si>
  <si>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</si>
  <si>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</si>
  <si>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</si>
  <si>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</si>
  <si>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</si>
  <si>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</si>
  <si>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</si>
  <si>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</si>
  <si>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</si>
  <si>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</si>
  <si>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</si>
  <si>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</si>
  <si>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</si>
  <si>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</si>
  <si>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</si>
  <si>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</si>
  <si>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</si>
  <si>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</si>
  <si>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</si>
  <si>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</si>
  <si>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</si>
  <si>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</si>
  <si>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</si>
  <si>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</si>
  <si>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</si>
  <si>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</si>
  <si>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</si>
  <si>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</si>
  <si>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</si>
  <si>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</si>
  <si>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</si>
  <si>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</si>
  <si>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</si>
  <si>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</si>
  <si>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</si>
  <si>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</si>
  <si>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</si>
  <si>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</si>
  <si>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</si>
  <si>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</si>
  <si>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</si>
  <si>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</si>
  <si>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</si>
  <si>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</si>
  <si>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</si>
  <si>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</si>
  <si>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</si>
  <si>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</si>
  <si>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</si>
  <si>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</si>
  <si>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</si>
  <si>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</si>
  <si>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</si>
  <si>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</si>
  <si>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</si>
  <si>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</si>
  <si>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</si>
  <si>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</si>
  <si>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</si>
  <si>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</si>
  <si>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</si>
  <si>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</si>
  <si>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</si>
  <si>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</si>
  <si>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</si>
  <si>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</si>
  <si>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</si>
  <si>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</si>
  <si>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</si>
  <si>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</si>
  <si>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</si>
  <si>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</si>
  <si>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</si>
  <si>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</si>
  <si>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</si>
  <si>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</si>
  <si>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</si>
  <si>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</si>
  <si>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</si>
  <si>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</si>
  <si>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</si>
  <si>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</si>
  <si>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</si>
  <si>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</si>
  <si>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</si>
  <si>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</si>
  <si>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</si>
  <si>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</si>
  <si>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</si>
  <si>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</si>
  <si>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</si>
  <si>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</si>
  <si>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</si>
  <si>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</si>
  <si>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</si>
  <si>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</si>
  <si>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</si>
  <si>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</si>
  <si>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</si>
  <si>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</si>
  <si>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</si>
  <si>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</si>
  <si>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</si>
  <si>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</si>
  <si>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</si>
  <si>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</si>
  <si>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</si>
  <si>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</si>
  <si>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</si>
  <si>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</si>
  <si>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</si>
  <si>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</si>
  <si>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</si>
  <si>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</si>
  <si>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</si>
  <si>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</si>
  <si>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</si>
  <si>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</si>
  <si>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</si>
  <si>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</si>
  <si>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</si>
  <si>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</si>
  <si>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</si>
  <si>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</si>
  <si>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</si>
  <si>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</si>
  <si>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</si>
  <si>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</si>
  <si>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</si>
  <si>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</si>
  <si>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</si>
  <si>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</si>
  <si>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</si>
  <si>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</si>
  <si>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</si>
  <si>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</si>
  <si>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</si>
  <si>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</si>
  <si>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</si>
  <si>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</si>
  <si>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</si>
  <si>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</si>
  <si>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</si>
  <si>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</si>
  <si>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</si>
  <si>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</si>
  <si>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</si>
  <si>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</si>
  <si>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</si>
  <si>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</si>
  <si>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</si>
  <si>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</si>
  <si>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</si>
  <si>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</si>
  <si>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</si>
  <si>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</si>
  <si>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</si>
  <si>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</si>
  <si>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</si>
  <si>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</si>
  <si>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</si>
  <si>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</si>
  <si>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</si>
  <si>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</si>
  <si>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</si>
  <si>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</si>
  <si>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</si>
  <si>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</si>
  <si>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</si>
  <si>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</si>
  <si>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</si>
  <si>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</si>
  <si>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</si>
  <si>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</si>
  <si>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</si>
  <si>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</si>
  <si>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</si>
  <si>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</si>
  <si>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</si>
  <si>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</si>
  <si>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</si>
  <si>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</si>
  <si>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</si>
  <si>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</si>
  <si>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</si>
  <si>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</si>
  <si>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</si>
  <si>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</si>
  <si>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</si>
  <si>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</si>
  <si>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</si>
  <si>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</si>
  <si>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</si>
  <si>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</si>
  <si>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</si>
  <si>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</si>
  <si>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</si>
  <si>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</si>
  <si>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</si>
  <si>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</si>
  <si>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</si>
  <si>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</si>
  <si>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</si>
  <si>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</si>
  <si>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</si>
  <si>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</si>
  <si>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</si>
  <si>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</si>
  <si>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</si>
  <si>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</si>
  <si>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</si>
  <si>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</si>
  <si>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</si>
  <si>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</si>
  <si>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</si>
  <si>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</si>
  <si>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</si>
  <si>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</si>
  <si>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</si>
  <si>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</si>
  <si>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</si>
  <si>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</si>
  <si>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</si>
  <si>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</si>
  <si>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</si>
  <si>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</si>
  <si>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</si>
  <si>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</si>
  <si>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</si>
  <si>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</si>
  <si>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</si>
  <si>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</si>
  <si>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</si>
  <si>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</si>
  <si>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</si>
  <si>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</si>
  <si>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</si>
  <si>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</si>
  <si>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</si>
  <si>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</si>
  <si>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</si>
  <si>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</si>
  <si>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</si>
  <si>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</si>
  <si>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</si>
  <si>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</si>
  <si>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</si>
  <si>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</si>
  <si>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</si>
  <si>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</si>
  <si>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</si>
  <si>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</si>
  <si>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</si>
  <si>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</si>
  <si>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</si>
  <si>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</si>
  <si>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</si>
  <si>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</si>
  <si>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</si>
  <si>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</si>
  <si>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</si>
  <si>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</si>
  <si>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</si>
  <si>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</si>
  <si>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</si>
  <si>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</si>
  <si>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</si>
  <si>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</si>
  <si>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</si>
  <si>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</si>
  <si>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</si>
  <si>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</si>
  <si>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</si>
  <si>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</si>
  <si>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</si>
  <si>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</si>
  <si>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</si>
  <si>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</si>
  <si>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</si>
  <si>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</si>
  <si>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</si>
  <si>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</si>
  <si>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</si>
  <si>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</si>
  <si>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</si>
  <si>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</si>
  <si>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</si>
  <si>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</si>
  <si>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</si>
  <si>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</si>
  <si>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</si>
  <si>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</si>
  <si>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</si>
  <si>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</si>
  <si>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</si>
  <si>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</si>
  <si>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</si>
  <si>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</si>
  <si>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</si>
  <si>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</si>
  <si>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</si>
  <si>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</si>
  <si>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</si>
  <si>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</si>
  <si>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</si>
  <si>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</si>
  <si>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</si>
  <si>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</si>
  <si>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</si>
  <si>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</si>
  <si>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</si>
  <si>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</si>
  <si>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</si>
  <si>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</si>
  <si>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</si>
  <si>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</si>
  <si>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</si>
  <si>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</si>
  <si>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</si>
  <si>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</si>
  <si>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</si>
  <si>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</si>
  <si>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</si>
  <si>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</si>
  <si>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</si>
  <si>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</si>
  <si>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</si>
  <si>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</si>
  <si>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</si>
  <si>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</si>
  <si>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</si>
  <si>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</si>
  <si>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</si>
  <si>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</si>
  <si>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</si>
  <si>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</si>
  <si>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</si>
  <si>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</si>
  <si>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</si>
  <si>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</si>
  <si>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</si>
  <si>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</si>
  <si>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</si>
  <si>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</si>
  <si>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</si>
  <si>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</si>
  <si>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</si>
  <si>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</si>
  <si>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</si>
  <si>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</si>
  <si>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</si>
  <si>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</si>
  <si>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</si>
  <si>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</si>
  <si>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</si>
  <si>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</si>
  <si>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</si>
  <si>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</si>
  <si>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</si>
  <si>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</si>
  <si>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</si>
  <si>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</si>
  <si>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</si>
  <si>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</si>
  <si>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</si>
  <si>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</si>
  <si>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</si>
  <si>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</si>
  <si>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</si>
  <si>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</si>
  <si>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</si>
  <si>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</si>
  <si>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</si>
  <si>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</si>
  <si>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</si>
  <si>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</si>
  <si>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</si>
  <si>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</si>
  <si>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</si>
  <si>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</si>
  <si>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</si>
  <si>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</si>
  <si>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</si>
  <si>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</si>
  <si>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</si>
  <si>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</si>
  <si>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</si>
  <si>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</si>
  <si>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</si>
  <si>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</si>
  <si>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</si>
  <si>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</si>
  <si>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</si>
  <si>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</si>
  <si>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</si>
  <si>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</si>
  <si>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</si>
  <si>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</si>
  <si>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</si>
  <si>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</si>
  <si>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</si>
  <si>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</si>
  <si>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</si>
  <si>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</si>
  <si>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</si>
  <si>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</si>
  <si>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</si>
  <si>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</si>
  <si>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</si>
  <si>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</si>
  <si>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</si>
  <si>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</si>
  <si>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</si>
  <si>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</si>
  <si>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</si>
  <si>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</si>
  <si>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</si>
  <si>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</si>
  <si>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</si>
  <si>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</si>
  <si>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</si>
  <si>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</si>
  <si>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</si>
  <si>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</si>
  <si>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</si>
  <si>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</si>
  <si>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</si>
  <si>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</si>
  <si>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</si>
  <si>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</si>
  <si>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</si>
  <si>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</si>
  <si>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</si>
  <si>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</si>
  <si>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</si>
  <si>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</si>
  <si>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</si>
  <si>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</si>
  <si>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</si>
  <si>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</si>
  <si>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</si>
  <si>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</si>
  <si>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</si>
  <si>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</si>
  <si>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</si>
  <si>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</si>
  <si>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</si>
  <si>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</si>
  <si>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</si>
  <si>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</si>
  <si>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</si>
  <si>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</si>
  <si>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</si>
  <si>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</si>
  <si>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</si>
  <si>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</si>
  <si>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</si>
  <si>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</si>
  <si>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</si>
  <si>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</si>
  <si>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</si>
  <si>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</si>
  <si>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</si>
  <si>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</si>
  <si>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</si>
  <si>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</si>
  <si>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</si>
  <si>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</si>
  <si>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</si>
  <si>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</si>
  <si>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</si>
  <si>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</si>
  <si>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</si>
  <si>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</si>
  <si>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</si>
  <si>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</si>
  <si>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</si>
  <si>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</si>
  <si>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</si>
  <si>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</si>
  <si>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</si>
  <si>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</si>
  <si>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</si>
  <si>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</si>
  <si>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</si>
  <si>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</si>
  <si>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</si>
  <si>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</si>
  <si>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</si>
  <si>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</si>
  <si>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</si>
  <si>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</si>
  <si>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</si>
  <si>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</si>
  <si>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</si>
  <si>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</si>
  <si>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</si>
  <si>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</si>
  <si>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</si>
  <si>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</si>
  <si>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</si>
  <si>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</si>
  <si>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</si>
  <si>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</si>
  <si>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</si>
  <si>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</si>
  <si>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</si>
  <si>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</si>
  <si>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</si>
  <si>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</si>
  <si>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</si>
  <si>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</si>
  <si>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</si>
  <si>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</si>
  <si>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</si>
  <si>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</si>
  <si>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</si>
  <si>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</si>
  <si>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</si>
  <si>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</si>
  <si>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</si>
  <si>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</si>
  <si>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</si>
  <si>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</si>
  <si>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</si>
  <si>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</si>
  <si>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</si>
  <si>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</si>
  <si>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</si>
  <si>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</si>
  <si>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</si>
  <si>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</si>
  <si>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</si>
  <si>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</si>
  <si>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</si>
  <si>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</si>
  <si>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</si>
  <si>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</si>
  <si>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</si>
  <si>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</si>
  <si>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</si>
  <si>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</si>
  <si>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</si>
  <si>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</si>
  <si>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</si>
  <si>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</si>
  <si>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</si>
  <si>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</si>
  <si>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</si>
  <si>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</si>
  <si>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</si>
  <si>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</si>
  <si>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</si>
  <si>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</si>
  <si>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</si>
  <si>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</si>
  <si>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</si>
  <si>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</si>
  <si>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</si>
  <si>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</si>
  <si>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</si>
  <si>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</si>
  <si>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</si>
  <si>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</si>
  <si>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</si>
  <si>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</si>
  <si>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</si>
  <si>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</si>
  <si>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</si>
  <si>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</si>
  <si>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</si>
  <si>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</si>
  <si>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</si>
  <si>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</si>
  <si>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</si>
  <si>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</si>
  <si>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</si>
  <si>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</si>
  <si>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</si>
  <si>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</si>
  <si>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</si>
  <si>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</si>
  <si>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</si>
  <si>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</si>
  <si>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</si>
  <si>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</si>
  <si>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</si>
  <si>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</si>
  <si>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</si>
  <si>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</si>
  <si>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</si>
  <si>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</si>
  <si>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</si>
  <si>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</si>
  <si>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</si>
  <si>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</si>
  <si>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</si>
  <si>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</si>
  <si>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</si>
  <si>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</si>
  <si>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</si>
  <si>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</si>
  <si>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</si>
  <si>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</si>
  <si>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</si>
  <si>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</si>
  <si>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</si>
  <si>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</si>
  <si>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</si>
  <si>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</si>
  <si>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</si>
  <si>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</si>
  <si>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</si>
  <si>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</si>
  <si>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</si>
  <si>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</si>
  <si>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</si>
  <si>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</si>
  <si>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</si>
  <si>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</si>
  <si>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</si>
  <si>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</si>
  <si>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</si>
  <si>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</si>
  <si>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</si>
  <si>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</si>
  <si>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</si>
  <si>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</si>
  <si>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</si>
  <si>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</si>
  <si>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</si>
  <si>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</si>
  <si>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</si>
  <si>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</si>
  <si>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</si>
  <si>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</si>
  <si>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</si>
  <si>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</si>
  <si>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</si>
  <si>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</si>
  <si>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</si>
  <si>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</si>
  <si>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</si>
  <si>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</si>
  <si>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</si>
  <si>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</si>
  <si>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</si>
  <si>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</si>
  <si>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</si>
  <si>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</si>
  <si>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</si>
  <si>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</si>
  <si>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</si>
  <si>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</si>
  <si>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</si>
  <si>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</si>
  <si>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</si>
  <si>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</si>
  <si>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</si>
  <si>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</si>
  <si>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</si>
  <si>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</si>
  <si>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</si>
  <si>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</si>
  <si>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</si>
  <si>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</si>
  <si>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</si>
  <si>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</si>
  <si>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</si>
  <si>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</si>
  <si>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</si>
  <si>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</si>
  <si>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</si>
  <si>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</si>
  <si>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</si>
  <si>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</si>
  <si>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</si>
  <si>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</si>
  <si>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</si>
  <si>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</si>
  <si>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</si>
  <si>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</si>
  <si>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</si>
  <si>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</si>
  <si>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</si>
  <si>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</si>
  <si>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</si>
  <si>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</si>
  <si>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</si>
  <si>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</si>
  <si>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</si>
  <si>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</si>
  <si>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</si>
  <si>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</si>
  <si>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</si>
  <si>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</si>
  <si>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</si>
  <si>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</si>
  <si>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</si>
  <si>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</si>
  <si>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</si>
  <si>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</si>
  <si>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</si>
  <si>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</si>
  <si>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</si>
  <si>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</si>
  <si>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</si>
  <si>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</si>
  <si>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</si>
  <si>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</si>
  <si>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</si>
  <si>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</si>
  <si>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</si>
  <si>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</si>
  <si>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</si>
  <si>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</si>
  <si>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</si>
  <si>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</si>
  <si>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</si>
  <si>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</si>
  <si>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</si>
  <si>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</si>
  <si>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</si>
  <si>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</si>
  <si>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</si>
  <si>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</si>
  <si>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</si>
  <si>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</si>
  <si>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</si>
  <si>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</si>
  <si>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</si>
  <si>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</si>
  <si>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</si>
  <si>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</si>
  <si>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</si>
  <si>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</si>
  <si>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</si>
  <si>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</si>
  <si>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</si>
  <si>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</si>
  <si>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</si>
  <si>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</si>
  <si>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</si>
  <si>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</si>
  <si>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</si>
  <si>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</si>
  <si>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</si>
  <si>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</si>
  <si>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</si>
  <si>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</si>
  <si>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</si>
  <si>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</si>
  <si>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</si>
  <si>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</si>
  <si>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</si>
  <si>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</si>
  <si>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</si>
  <si>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</si>
  <si>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</si>
  <si>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</si>
  <si>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</si>
  <si>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</si>
  <si>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</si>
  <si>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</si>
  <si>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</si>
  <si>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</si>
  <si>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</si>
  <si>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</si>
  <si>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</si>
  <si>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</si>
  <si>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</si>
  <si>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</si>
  <si>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</si>
  <si>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</si>
  <si>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</si>
  <si>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</si>
  <si>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</si>
  <si>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</si>
  <si>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</si>
  <si>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</si>
  <si>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</si>
  <si>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</si>
  <si>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</si>
  <si>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</si>
  <si>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</si>
  <si>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</si>
  <si>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</si>
  <si>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</si>
  <si>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</si>
  <si>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</si>
  <si>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</si>
  <si>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</si>
  <si>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</si>
  <si>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</si>
  <si>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</si>
  <si>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</si>
  <si>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</si>
  <si>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</si>
  <si>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</si>
  <si>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</si>
  <si>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</si>
  <si>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</si>
  <si>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</si>
  <si>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</si>
  <si>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</si>
  <si>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</si>
  <si>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</si>
  <si>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</si>
  <si>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</si>
  <si>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</si>
  <si>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</si>
  <si>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</si>
  <si>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</si>
  <si>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</si>
  <si>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</si>
  <si>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</si>
  <si>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</si>
  <si>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</si>
  <si>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</si>
  <si>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</si>
  <si>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</si>
  <si>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</si>
  <si>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</si>
  <si>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</si>
  <si>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</si>
  <si>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</si>
  <si>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</si>
  <si>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</si>
  <si>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</si>
  <si>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</si>
  <si>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</si>
  <si>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</si>
  <si>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</si>
  <si>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</si>
  <si>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</si>
  <si>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</si>
  <si>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</si>
  <si>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</si>
  <si>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</si>
  <si>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</si>
  <si>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</si>
  <si>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</si>
  <si>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</si>
  <si>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</si>
  <si>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</si>
  <si>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</si>
  <si>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</si>
  <si>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</si>
  <si>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</si>
  <si>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</si>
  <si>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</si>
  <si>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</si>
  <si>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</si>
  <si>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</si>
  <si>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</si>
  <si>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</si>
  <si>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</si>
  <si>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</si>
  <si>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</si>
  <si>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</si>
  <si>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</si>
  <si>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</si>
  <si>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</si>
  <si>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</si>
  <si>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</si>
  <si>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</si>
  <si>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</si>
  <si>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</si>
  <si>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</si>
  <si>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</si>
  <si>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</si>
  <si>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</si>
  <si>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</si>
  <si>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</si>
  <si>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</si>
  <si>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</si>
  <si>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</si>
  <si>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</si>
  <si>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</si>
  <si>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</si>
  <si>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</si>
  <si>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</si>
  <si>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</si>
  <si>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</si>
  <si>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</si>
  <si>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</si>
  <si>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</si>
  <si>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</si>
  <si>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</si>
  <si>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</si>
  <si>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</si>
  <si>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</si>
  <si>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</si>
  <si>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</si>
  <si>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</si>
  <si>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</si>
  <si>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</si>
  <si>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</si>
  <si>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</si>
  <si>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</si>
  <si>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</si>
  <si>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</si>
  <si>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</si>
  <si>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</si>
  <si>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</si>
  <si>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</si>
  <si>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</si>
  <si>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</si>
  <si>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</si>
  <si>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</si>
  <si>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</si>
  <si>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</si>
  <si>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</si>
  <si>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</si>
  <si>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</si>
  <si>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</si>
  <si>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</si>
  <si>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</si>
  <si>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</si>
  <si>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</si>
  <si>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</si>
  <si>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</si>
  <si>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</si>
  <si>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</si>
  <si>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</si>
  <si>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</si>
  <si>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</si>
  <si>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</si>
  <si>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</si>
  <si>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</si>
  <si>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</si>
  <si>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</si>
  <si>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</si>
  <si>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</si>
  <si>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</si>
  <si>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</si>
  <si>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</si>
  <si>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</si>
  <si>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</si>
  <si>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</si>
  <si>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</si>
  <si>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</si>
  <si>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</si>
  <si>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</si>
  <si>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</si>
  <si>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</si>
  <si>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</si>
  <si>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</si>
  <si>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</si>
  <si>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</si>
  <si>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</si>
  <si>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</si>
  <si>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</si>
  <si>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</si>
  <si>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</si>
  <si>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</si>
  <si>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</si>
  <si>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</si>
  <si>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</si>
  <si>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</si>
  <si>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</si>
  <si>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</si>
  <si>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</si>
  <si>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</si>
  <si>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</si>
  <si>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</si>
  <si>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</si>
  <si>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</si>
  <si>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</si>
  <si>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</si>
  <si>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</si>
  <si>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</si>
  <si>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</si>
  <si>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</si>
  <si>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</si>
  <si>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</si>
  <si>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</si>
  <si>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</si>
  <si>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</si>
  <si>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</si>
  <si>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</si>
  <si>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</si>
  <si>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</si>
  <si>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</si>
  <si>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</si>
  <si>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</si>
  <si>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</si>
  <si>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</si>
  <si>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</si>
  <si>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</si>
  <si>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</si>
  <si>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</si>
  <si>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</si>
  <si>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</si>
  <si>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</si>
  <si>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</si>
  <si>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</si>
  <si>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</si>
  <si>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</si>
  <si>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</si>
  <si>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</si>
  <si>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</si>
  <si>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</si>
  <si>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</si>
  <si>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</si>
  <si>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</si>
  <si>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</si>
  <si>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</si>
  <si>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</si>
  <si>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</si>
  <si>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</si>
  <si>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</si>
  <si>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</si>
  <si>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</si>
  <si>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</si>
  <si>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</si>
  <si>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</si>
  <si>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</si>
  <si>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</si>
  <si>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</si>
  <si>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</si>
  <si>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</si>
  <si>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</si>
  <si>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</si>
  <si>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</si>
  <si>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</si>
  <si>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</si>
  <si>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</si>
  <si>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</si>
  <si>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</si>
  <si>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</si>
  <si>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</si>
  <si>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</si>
  <si>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</si>
  <si>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</si>
  <si>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</si>
  <si>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</si>
  <si>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</si>
  <si>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</si>
  <si>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</si>
  <si>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</si>
  <si>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</si>
  <si>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</si>
  <si>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</si>
  <si>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</si>
  <si>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</si>
  <si>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</si>
  <si>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</si>
  <si>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</si>
  <si>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</si>
  <si>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</si>
  <si>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</si>
  <si>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</si>
  <si>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</si>
  <si>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</si>
  <si>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</si>
  <si>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</si>
  <si>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</si>
  <si>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</si>
  <si>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</si>
  <si>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</si>
  <si>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</si>
  <si>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</si>
  <si>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</si>
  <si>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</si>
  <si>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</si>
  <si>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</si>
  <si>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</si>
  <si>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</si>
  <si>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</si>
  <si>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</si>
  <si>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</si>
  <si>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</si>
  <si>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</si>
  <si>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</si>
  <si>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</si>
  <si>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</si>
  <si>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</si>
  <si>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</si>
  <si>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</si>
  <si>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</si>
  <si>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</si>
  <si>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</si>
  <si>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</si>
  <si>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</si>
  <si>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</si>
  <si>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</si>
  <si>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</si>
  <si>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</si>
  <si>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</si>
  <si>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</si>
  <si>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</si>
  <si>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</si>
  <si>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</si>
  <si>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</si>
  <si>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</si>
  <si>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</si>
  <si>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</si>
  <si>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</si>
  <si>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</si>
  <si>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</si>
  <si>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</si>
  <si>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</si>
  <si>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</si>
  <si>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</si>
  <si>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</si>
  <si>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</si>
  <si>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</si>
  <si>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</si>
  <si>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</si>
  <si>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</si>
  <si>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</si>
  <si>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</si>
  <si>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</si>
  <si>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</si>
  <si>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</si>
  <si>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</si>
  <si>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</si>
  <si>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</si>
  <si>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</si>
  <si>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</si>
  <si>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</si>
  <si>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</si>
  <si>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</si>
  <si>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</si>
  <si>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</si>
  <si>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</si>
  <si>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</si>
  <si>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</si>
  <si>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</si>
  <si>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</si>
  <si>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</si>
  <si>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</si>
  <si>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</si>
  <si>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</si>
  <si>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</si>
  <si>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</si>
  <si>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</si>
  <si>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</si>
  <si>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</si>
  <si>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</si>
  <si>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</si>
  <si>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</si>
  <si>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</si>
  <si>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</si>
  <si>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</si>
  <si>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</si>
  <si>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</si>
  <si>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</si>
  <si>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</si>
  <si>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</si>
  <si>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</si>
  <si>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</si>
  <si>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</si>
  <si>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</si>
  <si>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</si>
  <si>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</si>
  <si>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</si>
  <si>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</si>
  <si>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</si>
  <si>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</si>
  <si>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</si>
  <si>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</si>
  <si>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</si>
  <si>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</si>
  <si>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</si>
  <si>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</si>
  <si>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</si>
  <si>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</si>
  <si>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</si>
  <si>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</si>
  <si>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</si>
  <si>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</si>
  <si>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</si>
  <si>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</si>
  <si>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</si>
  <si>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</si>
  <si>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</si>
  <si>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</si>
  <si>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</si>
  <si>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</si>
  <si>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</si>
  <si>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</si>
  <si>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</si>
  <si>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</si>
  <si>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</si>
  <si>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</si>
  <si>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</si>
  <si>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</si>
  <si>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</si>
  <si>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</si>
  <si>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</si>
  <si>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</si>
  <si>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</si>
  <si>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</si>
  <si>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</si>
  <si>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</si>
  <si>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</si>
  <si>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</si>
  <si>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</si>
  <si>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</si>
  <si>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</si>
  <si>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</si>
  <si>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</si>
  <si>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</si>
  <si>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</si>
  <si>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</si>
  <si>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</si>
  <si>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</si>
  <si>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</si>
  <si>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</si>
  <si>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</si>
  <si>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</si>
  <si>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</si>
  <si>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</si>
  <si>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</si>
  <si>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</si>
  <si>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</si>
  <si>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</si>
  <si>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</si>
  <si>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</si>
  <si>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</si>
  <si>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</si>
  <si>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</si>
  <si>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</si>
  <si>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</si>
  <si>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</si>
  <si>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</si>
  <si>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</si>
  <si>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</si>
  <si>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</si>
  <si>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</si>
  <si>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</si>
  <si>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</si>
  <si>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</si>
  <si>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</si>
  <si>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</si>
  <si>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</si>
  <si>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</si>
  <si>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</si>
  <si>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</si>
  <si>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</si>
  <si>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</si>
  <si>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</si>
  <si>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</si>
  <si>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</si>
  <si>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</si>
  <si>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</si>
  <si>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</si>
  <si>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</si>
  <si>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</si>
  <si>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</si>
  <si>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</si>
  <si>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</si>
  <si>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</si>
  <si>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</si>
  <si>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</si>
  <si>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</si>
  <si>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</si>
  <si>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</si>
  <si>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</si>
  <si>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</si>
  <si>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</si>
  <si>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</si>
  <si>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</si>
  <si>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</si>
  <si>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</si>
  <si>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</si>
  <si>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</si>
  <si>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</si>
  <si>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</si>
  <si>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</si>
  <si>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</si>
  <si>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</si>
  <si>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</si>
  <si>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</si>
  <si>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</si>
  <si>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</si>
  <si>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</si>
  <si>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</si>
  <si>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</si>
  <si>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</si>
  <si>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</si>
  <si>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</si>
  <si>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</si>
  <si>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</si>
  <si>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</si>
  <si>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</si>
  <si>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</si>
  <si>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</si>
  <si>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</si>
  <si>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</si>
  <si>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</si>
  <si>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</si>
  <si>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</si>
  <si>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</si>
  <si>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</si>
  <si>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</si>
  <si>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</si>
  <si>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</si>
  <si>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</si>
  <si>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</si>
  <si>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</si>
  <si>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</si>
  <si>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</si>
  <si>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</si>
  <si>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</si>
  <si>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</si>
  <si>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</si>
  <si>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</si>
  <si>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</si>
  <si>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</si>
  <si>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</si>
  <si>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</si>
  <si>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</si>
  <si>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</si>
  <si>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</si>
  <si>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</si>
  <si>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</si>
  <si>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</si>
  <si>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</si>
  <si>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</si>
  <si>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</si>
  <si>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</si>
  <si>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</si>
  <si>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</si>
  <si>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</si>
  <si>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</si>
  <si>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</si>
  <si>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</si>
  <si>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</si>
  <si>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</si>
  <si>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</si>
  <si>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</si>
  <si>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</si>
  <si>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</si>
  <si>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</si>
  <si>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</si>
  <si>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</si>
  <si>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</si>
  <si>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</si>
  <si>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</si>
  <si>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</si>
  <si>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</si>
  <si>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</si>
  <si>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</si>
  <si>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</si>
  <si>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</si>
  <si>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</si>
  <si>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</si>
  <si>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</si>
  <si>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</si>
  <si>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</si>
  <si>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</si>
  <si>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</si>
  <si>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</si>
  <si>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</si>
  <si>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</si>
  <si>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</si>
  <si>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</si>
  <si>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</si>
  <si>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</si>
  <si>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</si>
  <si>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</si>
  <si>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</si>
  <si>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</si>
  <si>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</si>
  <si>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</si>
  <si>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</si>
  <si>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</si>
  <si>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</si>
  <si>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</si>
  <si>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</si>
  <si>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</si>
  <si>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</si>
  <si>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</si>
  <si>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</si>
  <si>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</si>
  <si>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</si>
  <si>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</si>
  <si>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</si>
  <si>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</si>
  <si>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</si>
  <si>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</si>
  <si>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</si>
  <si>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</si>
  <si>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</si>
  <si>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</si>
  <si>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</si>
  <si>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</si>
  <si>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</si>
  <si>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</si>
  <si>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</si>
  <si>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</si>
  <si>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</si>
  <si>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</si>
  <si>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</si>
  <si>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</si>
  <si>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</si>
  <si>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</si>
  <si>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</si>
  <si>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</si>
  <si>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</si>
  <si>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</si>
  <si>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</si>
  <si>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</si>
  <si>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</si>
  <si>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</si>
  <si>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</si>
  <si>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</si>
  <si>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</si>
  <si>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</si>
  <si>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</si>
  <si>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</si>
  <si>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</si>
  <si>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</si>
  <si>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</si>
  <si>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</si>
  <si>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</si>
  <si>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</si>
  <si>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</si>
  <si>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</si>
  <si>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</si>
  <si>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</si>
  <si>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</si>
  <si>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</si>
  <si>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</si>
  <si>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</si>
  <si>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</si>
  <si>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</si>
  <si>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</si>
  <si>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</si>
  <si>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</si>
  <si>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</si>
  <si>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</si>
  <si>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</si>
  <si>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</si>
  <si>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</si>
  <si>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</si>
  <si>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</si>
  <si>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</si>
  <si>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</si>
  <si>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</si>
  <si>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</si>
  <si>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</si>
  <si>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</si>
  <si>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</si>
  <si>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</si>
  <si>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</si>
  <si>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</si>
  <si>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</si>
  <si>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</si>
  <si>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</si>
  <si>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</si>
  <si>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</si>
  <si>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</si>
  <si>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</si>
  <si>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</si>
  <si>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</si>
  <si>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</si>
  <si>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</si>
  <si>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</si>
  <si>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</si>
  <si>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</si>
  <si>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</si>
  <si>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</si>
  <si>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</si>
  <si>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</si>
  <si>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</si>
  <si>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</si>
  <si>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</si>
  <si>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</si>
  <si>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</si>
  <si>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</si>
  <si>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</si>
  <si>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</si>
  <si>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</si>
  <si>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</si>
  <si>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</si>
  <si>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</si>
  <si>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</si>
  <si>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</si>
  <si>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</si>
  <si>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</si>
  <si>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</si>
  <si>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</si>
  <si>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</si>
  <si>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</si>
  <si>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</si>
  <si>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</si>
  <si>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</si>
  <si>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</si>
  <si>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</si>
  <si>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</si>
  <si>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</si>
  <si>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</si>
  <si>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</si>
  <si>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</si>
  <si>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</si>
  <si>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</si>
  <si>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</si>
  <si>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</si>
  <si>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</si>
  <si>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</si>
  <si>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</si>
  <si>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</si>
  <si>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</si>
  <si>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</si>
  <si>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</si>
  <si>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</si>
  <si>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</si>
  <si>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</si>
  <si>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</si>
  <si>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</si>
  <si>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</si>
  <si>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</si>
  <si>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</si>
  <si>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</si>
  <si>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</si>
  <si>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</si>
  <si>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</si>
  <si>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</si>
  <si>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</si>
  <si>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</si>
  <si>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</si>
  <si>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</si>
  <si>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</si>
  <si>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</si>
  <si>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</si>
  <si>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</si>
  <si>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</si>
  <si>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</si>
  <si>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</si>
  <si>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</si>
  <si>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</si>
  <si>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</si>
  <si>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</si>
  <si>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</si>
  <si>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</si>
  <si>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</si>
  <si>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</si>
  <si>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</si>
  <si>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</si>
  <si>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</si>
  <si>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</si>
  <si>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</si>
  <si>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</si>
  <si>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</si>
  <si>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</si>
  <si>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</si>
  <si>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</si>
  <si>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</si>
  <si>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</si>
  <si>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</si>
  <si>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</si>
  <si>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</si>
  <si>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</si>
  <si>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</si>
  <si>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</si>
  <si>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</si>
  <si>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</si>
  <si>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</si>
  <si>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</si>
  <si>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</si>
  <si>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</si>
  <si>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</si>
  <si>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</si>
  <si>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</si>
  <si>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</si>
  <si>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</si>
  <si>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</si>
  <si>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</si>
  <si>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</si>
  <si>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</si>
  <si>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</si>
  <si>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</si>
  <si>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</si>
  <si>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</si>
  <si>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</si>
  <si>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</si>
  <si>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</si>
  <si>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</si>
  <si>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</si>
  <si>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</si>
  <si>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</si>
  <si>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</si>
  <si>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</si>
  <si>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</si>
  <si>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</si>
  <si>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</si>
  <si>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</si>
  <si>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</si>
  <si>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</si>
  <si>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</si>
  <si>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</si>
  <si>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</si>
  <si>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</si>
  <si>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</si>
  <si>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</si>
  <si>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</si>
  <si>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</si>
  <si>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</si>
  <si>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</si>
  <si>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</si>
  <si>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</si>
  <si>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</si>
  <si>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</si>
  <si>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</si>
  <si>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</si>
  <si>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</si>
  <si>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</si>
  <si>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</si>
  <si>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</si>
  <si>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</si>
  <si>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</si>
  <si>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</si>
  <si>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</si>
  <si>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</si>
  <si>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</si>
  <si>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</si>
  <si>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</si>
  <si>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</si>
  <si>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</si>
  <si>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</si>
  <si>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</si>
  <si>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</si>
  <si>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</si>
  <si>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</si>
  <si>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</si>
  <si>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</si>
  <si>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</si>
  <si>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</si>
  <si>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</si>
  <si>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</si>
  <si>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</si>
  <si>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</si>
  <si>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</si>
  <si>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</si>
  <si>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</si>
  <si>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</si>
  <si>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</si>
  <si>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</si>
  <si>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</si>
  <si>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</si>
  <si>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</si>
  <si>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</si>
  <si>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</si>
  <si>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</si>
  <si>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</si>
  <si>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</si>
  <si>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</si>
  <si>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</si>
  <si>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</si>
  <si>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</si>
  <si>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</si>
  <si>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</si>
  <si>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</si>
  <si>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</si>
  <si>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</si>
  <si>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</si>
  <si>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</si>
  <si>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</si>
  <si>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</si>
  <si>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</si>
  <si>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</si>
  <si>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</si>
  <si>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</si>
  <si>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</si>
  <si>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</si>
  <si>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</si>
  <si>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</si>
  <si>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</si>
  <si>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</si>
  <si>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</si>
  <si>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</si>
  <si>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</si>
  <si>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</si>
  <si>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</si>
  <si>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</si>
  <si>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</si>
  <si>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</si>
  <si>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</si>
  <si>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</si>
  <si>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</si>
  <si>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</si>
  <si>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</si>
  <si>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</si>
  <si>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</si>
  <si>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</si>
  <si>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</si>
  <si>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</si>
  <si>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</si>
  <si>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</si>
  <si>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</si>
  <si>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</si>
  <si>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</si>
  <si>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</si>
  <si>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</si>
  <si>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</si>
  <si>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</si>
  <si>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</si>
  <si>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</si>
  <si>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</si>
  <si>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</si>
  <si>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</si>
  <si>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</si>
  <si>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</si>
  <si>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</si>
  <si>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</si>
  <si>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</si>
  <si>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</si>
  <si>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</si>
  <si>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</si>
  <si>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</si>
  <si>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</si>
  <si>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</si>
  <si>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</si>
  <si>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</si>
  <si>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</si>
  <si>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</si>
  <si>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</si>
  <si>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</si>
  <si>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</si>
  <si>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</si>
  <si>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</si>
  <si>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</si>
  <si>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</si>
  <si>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</si>
  <si>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</si>
  <si>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</si>
  <si>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</si>
  <si>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</si>
  <si>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</si>
  <si>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</si>
  <si>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</si>
  <si>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</si>
  <si>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</si>
  <si>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</si>
  <si>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</si>
  <si>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</si>
  <si>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</si>
  <si>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</si>
  <si>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</si>
  <si>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</si>
  <si>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</si>
  <si>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</si>
  <si>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</si>
  <si>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</si>
  <si>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</si>
  <si>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</si>
  <si>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</si>
  <si>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</si>
  <si>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</si>
  <si>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</si>
  <si>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</si>
  <si>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</si>
  <si>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</si>
  <si>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</si>
  <si>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</si>
  <si>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</si>
  <si>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</si>
  <si>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</si>
  <si>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</si>
  <si>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</si>
  <si>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</si>
  <si>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</si>
  <si>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</si>
  <si>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</si>
  <si>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</si>
  <si>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</si>
  <si>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</si>
  <si>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</si>
  <si>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</si>
  <si>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</si>
  <si>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</si>
  <si>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</si>
  <si>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</si>
  <si>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</si>
  <si>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</si>
  <si>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</si>
  <si>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</si>
  <si>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</si>
  <si>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</si>
  <si>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</si>
  <si>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</si>
  <si>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</si>
  <si>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</si>
  <si>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</si>
  <si>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</si>
  <si>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</si>
  <si>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</si>
  <si>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</si>
  <si>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</si>
  <si>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</si>
  <si>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</si>
  <si>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</si>
  <si>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</si>
  <si>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</si>
  <si>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</si>
  <si>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</si>
  <si>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</si>
  <si>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</si>
  <si>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</si>
  <si>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</si>
  <si>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</si>
  <si>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</si>
  <si>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</si>
  <si>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</si>
  <si>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</si>
  <si>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</si>
  <si>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</si>
  <si>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</si>
  <si>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</si>
  <si>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</si>
  <si>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</si>
  <si>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</si>
  <si>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</si>
  <si>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</si>
  <si>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</si>
  <si>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</si>
  <si>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</si>
  <si>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</si>
  <si>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</si>
  <si>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</si>
  <si>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</si>
  <si>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</si>
  <si>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</si>
  <si>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</si>
  <si>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</si>
  <si>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</si>
  <si>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</si>
  <si>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</si>
  <si>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</si>
  <si>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</si>
  <si>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</si>
  <si>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</si>
  <si>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</si>
  <si>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</si>
  <si>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</si>
  <si>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</si>
  <si>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</si>
  <si>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</si>
  <si>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</si>
  <si>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</si>
  <si>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</si>
  <si>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</si>
  <si>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</si>
  <si>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</si>
  <si>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</si>
  <si>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</si>
  <si>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</si>
  <si>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</si>
  <si>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</si>
  <si>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</si>
  <si>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</si>
  <si>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</si>
  <si>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</si>
  <si>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</si>
  <si>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</si>
  <si>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</si>
  <si>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</si>
  <si>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</si>
  <si>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</si>
  <si>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</si>
  <si>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</si>
  <si>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</si>
  <si>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</si>
  <si>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</si>
  <si>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</si>
  <si>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</si>
  <si>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</si>
  <si>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</si>
  <si>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</si>
  <si>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</si>
  <si>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</si>
  <si>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</si>
  <si>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</si>
  <si>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</si>
  <si>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</si>
  <si>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</si>
  <si>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</si>
  <si>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</si>
  <si>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</si>
  <si>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</si>
  <si>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</si>
  <si>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</si>
  <si>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</si>
  <si>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</si>
  <si>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</si>
  <si>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</si>
  <si>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</si>
  <si>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</si>
  <si>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</si>
  <si>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</si>
  <si>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</si>
  <si>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</si>
  <si>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</si>
  <si>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</si>
  <si>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</si>
  <si>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</si>
  <si>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</si>
  <si>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</si>
  <si>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</si>
  <si>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</si>
  <si>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</si>
  <si>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</si>
  <si>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</si>
  <si>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</si>
  <si>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</si>
  <si>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</si>
  <si>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</si>
  <si>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</si>
  <si>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</si>
  <si>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</si>
  <si>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</si>
  <si>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</si>
  <si>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</si>
  <si>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</si>
  <si>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</si>
  <si>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</si>
  <si>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</si>
  <si>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</si>
  <si>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</si>
  <si>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</si>
  <si>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</si>
  <si>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</si>
  <si>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</si>
  <si>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</si>
  <si>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</si>
  <si>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</si>
  <si>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</si>
  <si>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</si>
  <si>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</si>
  <si>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</si>
  <si>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</si>
  <si>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</si>
  <si>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</si>
  <si>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</si>
  <si>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</si>
  <si>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</si>
  <si>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</si>
  <si>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</si>
  <si>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</si>
  <si>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</si>
  <si>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</si>
  <si>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</si>
  <si>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</si>
  <si>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</si>
  <si>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</si>
  <si>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</si>
  <si>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</si>
  <si>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</si>
  <si>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</si>
  <si>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</si>
  <si>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</si>
  <si>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</si>
  <si>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</si>
  <si>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</si>
  <si>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</si>
  <si>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</si>
  <si>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</si>
  <si>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</si>
  <si>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</si>
  <si>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</si>
  <si>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</si>
  <si>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</si>
  <si>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</si>
  <si>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</si>
  <si>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</si>
  <si>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</si>
  <si>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</si>
  <si>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</si>
  <si>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</si>
  <si>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</si>
  <si>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</si>
  <si>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</si>
  <si>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</si>
  <si>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</si>
  <si>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</si>
  <si>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</si>
  <si>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</si>
  <si>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</si>
  <si>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</si>
  <si>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</si>
  <si>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</si>
  <si>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</si>
  <si>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</si>
  <si>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</si>
  <si>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</si>
  <si>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</si>
  <si>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</si>
  <si>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</si>
  <si>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</si>
  <si>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</si>
  <si>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</si>
  <si>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</si>
  <si>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</si>
  <si>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</si>
  <si>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</si>
  <si>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</si>
  <si>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</si>
  <si>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</si>
  <si>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</si>
  <si>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</si>
  <si>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</si>
  <si>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</si>
  <si>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</si>
  <si>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</si>
  <si>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</si>
  <si>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</si>
  <si>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</si>
  <si>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</si>
  <si>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</si>
  <si>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</si>
  <si>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</si>
  <si>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</si>
  <si>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</si>
  <si>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</si>
  <si>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</si>
  <si>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</si>
  <si>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</si>
  <si>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</si>
  <si>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</si>
  <si>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</si>
  <si>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</si>
  <si>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</si>
  <si>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</si>
  <si>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</si>
  <si>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</si>
  <si>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</si>
  <si>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</si>
  <si>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</si>
  <si>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</si>
  <si>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</si>
  <si>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</si>
  <si>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</si>
  <si>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</si>
  <si>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</si>
  <si>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</si>
  <si>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</si>
  <si>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</si>
  <si>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</si>
  <si>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</si>
  <si>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</si>
  <si>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</si>
  <si>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</si>
  <si>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</si>
  <si>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</si>
  <si>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</si>
  <si>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</si>
  <si>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</si>
  <si>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</si>
  <si>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</si>
  <si>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</si>
  <si>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</si>
  <si>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</si>
  <si>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</si>
  <si>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</si>
  <si>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</si>
  <si>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</si>
  <si>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</si>
  <si>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</si>
  <si>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</si>
  <si>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</si>
  <si>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</si>
  <si>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</si>
  <si>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</si>
  <si>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</si>
  <si>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</si>
  <si>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</si>
  <si>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</si>
  <si>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</si>
  <si>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</si>
  <si>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</si>
  <si>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</si>
  <si>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</si>
  <si>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</si>
  <si>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</si>
  <si>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</si>
  <si>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</si>
  <si>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</si>
  <si>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</si>
  <si>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</si>
  <si>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</si>
  <si>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</si>
  <si>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</si>
  <si>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</si>
  <si>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</si>
  <si>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</si>
  <si>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</si>
  <si>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</si>
  <si>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</si>
  <si>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</si>
  <si>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</si>
  <si>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</si>
  <si>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</si>
  <si>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</si>
  <si>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</si>
  <si>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</si>
  <si>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</si>
  <si>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</si>
  <si>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</si>
  <si>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</si>
  <si>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</si>
  <si>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</si>
  <si>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</si>
  <si>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</si>
  <si>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</si>
  <si>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</si>
  <si>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</si>
  <si>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</si>
  <si>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</si>
  <si>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</si>
  <si>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</si>
  <si>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</si>
  <si>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</si>
  <si>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</si>
  <si>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</si>
  <si>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</si>
  <si>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</si>
  <si>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</si>
  <si>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</si>
  <si>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</si>
  <si>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</si>
  <si>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</si>
  <si>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</si>
  <si>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</si>
  <si>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</si>
  <si>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</si>
  <si>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</si>
  <si>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</si>
  <si>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</si>
  <si>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</si>
  <si>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</si>
  <si>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</si>
  <si>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</si>
  <si>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</si>
  <si>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</si>
  <si>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</si>
  <si>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</si>
  <si>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</si>
  <si>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</si>
  <si>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</si>
  <si>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</si>
  <si>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</si>
  <si>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</si>
  <si>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</si>
  <si>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</si>
  <si>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</si>
  <si>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</si>
  <si>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</si>
  <si>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</si>
  <si>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</si>
  <si>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</si>
  <si>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</si>
  <si>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</si>
  <si>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</si>
  <si>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</si>
  <si>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</si>
  <si>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</si>
  <si>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</si>
  <si>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</si>
  <si>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</si>
  <si>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</si>
  <si>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</si>
  <si>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</si>
  <si>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</si>
  <si>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</si>
  <si>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</si>
  <si>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</si>
  <si>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</si>
  <si>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</si>
  <si>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</si>
  <si>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</si>
  <si>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</si>
  <si>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</si>
  <si>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</si>
  <si>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</si>
  <si>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</si>
  <si>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</si>
  <si>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</si>
  <si>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</si>
  <si>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</si>
  <si>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</si>
  <si>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</si>
  <si>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</si>
  <si>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</si>
  <si>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</si>
  <si>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</si>
  <si>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</si>
  <si>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</si>
  <si>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</si>
  <si>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</si>
  <si>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</si>
  <si>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</si>
  <si>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</si>
  <si>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</si>
  <si>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</si>
  <si>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</si>
  <si>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</si>
  <si>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</si>
  <si>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</si>
  <si>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</si>
  <si>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</si>
  <si>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</si>
  <si>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</si>
  <si>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</si>
  <si>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</si>
  <si>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</si>
  <si>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</si>
  <si>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</si>
  <si>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</si>
  <si>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</si>
  <si>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</si>
  <si>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</si>
  <si>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</si>
  <si>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</si>
  <si>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</si>
  <si>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</si>
  <si>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</si>
  <si>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</si>
  <si>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</si>
  <si>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</si>
  <si>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</si>
  <si>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</si>
  <si>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</si>
  <si>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</si>
  <si>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</si>
  <si>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</si>
  <si>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</si>
  <si>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</si>
  <si>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</si>
  <si>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</si>
  <si>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</si>
  <si>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</si>
  <si>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</si>
  <si>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</si>
  <si>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</si>
  <si>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</si>
  <si>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</si>
  <si>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</si>
  <si>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</si>
  <si>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</si>
  <si>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</si>
  <si>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</si>
  <si>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</si>
  <si>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</si>
  <si>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</si>
  <si>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</si>
  <si>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</si>
  <si>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</si>
  <si>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</si>
  <si>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</si>
  <si>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</si>
  <si>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</si>
  <si>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</si>
  <si>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</si>
  <si>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</si>
  <si>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</si>
  <si>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</si>
  <si>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</si>
  <si>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</si>
  <si>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</si>
  <si>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</si>
  <si>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</si>
  <si>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</si>
  <si>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</si>
  <si>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</si>
  <si>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</si>
  <si>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</si>
  <si>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</si>
  <si>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</si>
  <si>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</si>
  <si>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</si>
  <si>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</si>
  <si>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</si>
  <si>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</si>
  <si>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</si>
  <si>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</si>
  <si>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</si>
  <si>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</si>
  <si>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</si>
  <si>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</si>
  <si>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</si>
  <si>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</si>
  <si>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</si>
  <si>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</si>
  <si>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</si>
  <si>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</si>
  <si>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</si>
  <si>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</si>
  <si>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</si>
  <si>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</si>
  <si>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</si>
  <si>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</si>
  <si>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</si>
  <si>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</si>
  <si>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</si>
  <si>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</si>
  <si>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</si>
  <si>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</si>
  <si>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</si>
  <si>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</si>
  <si>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</si>
  <si>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</si>
  <si>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</si>
  <si>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</si>
  <si>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</si>
  <si>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</si>
  <si>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</si>
  <si>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</si>
  <si>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</si>
  <si>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</si>
  <si>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</si>
  <si>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</si>
  <si>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</si>
  <si>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</si>
  <si>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</si>
  <si>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</si>
  <si>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</si>
  <si>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</si>
  <si>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</si>
  <si>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</si>
  <si>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</si>
  <si>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</si>
  <si>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</si>
  <si>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</si>
  <si>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</si>
  <si>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</si>
  <si>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</si>
  <si>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</si>
  <si>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</si>
  <si>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</si>
  <si>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</si>
  <si>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</si>
  <si>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</si>
  <si>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</si>
  <si>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</si>
  <si>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</si>
  <si>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</si>
  <si>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</si>
  <si>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</si>
  <si>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</si>
  <si>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</si>
  <si>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</si>
  <si>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</si>
  <si>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</si>
  <si>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</si>
  <si>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</si>
  <si>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</si>
  <si>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</si>
  <si>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</si>
  <si>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</si>
  <si>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</si>
  <si>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</si>
  <si>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</si>
  <si>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</si>
  <si>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</si>
  <si>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</si>
  <si>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</si>
  <si>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</si>
  <si>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</si>
  <si>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</si>
  <si>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</si>
  <si>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</si>
  <si>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</si>
  <si>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</si>
  <si>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</si>
  <si>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</si>
  <si>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</si>
  <si>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</si>
  <si>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</si>
  <si>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</si>
  <si>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</si>
  <si>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</si>
  <si>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</si>
  <si>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</si>
  <si>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</si>
  <si>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</si>
  <si>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</si>
  <si>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</si>
  <si>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</si>
  <si>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</si>
  <si>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</si>
  <si>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</si>
  <si>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</si>
  <si>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</si>
  <si>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</si>
  <si>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</si>
  <si>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</si>
  <si>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</si>
  <si>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</si>
  <si>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</si>
  <si>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</si>
  <si>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</si>
  <si>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</si>
  <si>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</si>
  <si>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</si>
  <si>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</si>
  <si>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</si>
  <si>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</si>
  <si>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</si>
  <si>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</si>
  <si>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</si>
  <si>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</si>
  <si>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</si>
  <si>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</si>
  <si>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</si>
  <si>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</si>
  <si>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</si>
  <si>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</si>
  <si>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</si>
  <si>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</si>
  <si>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</si>
  <si>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</si>
  <si>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</si>
  <si>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</si>
  <si>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</si>
  <si>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</si>
  <si>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</si>
  <si>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</si>
  <si>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</si>
  <si>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</si>
  <si>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</si>
  <si>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</si>
  <si>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</si>
  <si>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</si>
  <si>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</si>
  <si>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</si>
  <si>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</si>
  <si>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</si>
  <si>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</si>
  <si>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</si>
  <si>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</si>
  <si>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</si>
  <si>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</si>
  <si>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</si>
  <si>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</si>
  <si>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</si>
  <si>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</si>
  <si>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</si>
  <si>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</si>
  <si>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</si>
  <si>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</si>
  <si>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</si>
  <si>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</si>
  <si>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</si>
  <si>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</si>
  <si>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</si>
  <si>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</si>
  <si>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</si>
  <si>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</si>
  <si>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</si>
  <si>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</si>
  <si>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</si>
  <si>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</si>
  <si>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</si>
  <si>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</si>
  <si>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</si>
  <si>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</si>
  <si>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</si>
  <si>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</si>
  <si>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</si>
  <si>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</si>
  <si>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</si>
  <si>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</si>
  <si>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</si>
  <si>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</si>
  <si>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</si>
  <si>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</si>
  <si>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</si>
  <si>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</si>
  <si>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</si>
  <si>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</si>
  <si>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</si>
  <si>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</si>
  <si>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</si>
  <si>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</si>
  <si>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</si>
  <si>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</si>
  <si>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</si>
  <si>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</si>
  <si>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</si>
  <si>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</si>
  <si>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</si>
  <si>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</si>
  <si>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</si>
  <si>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</si>
  <si>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</si>
  <si>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</si>
  <si>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</si>
  <si>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</si>
  <si>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</si>
  <si>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</si>
  <si>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</si>
  <si>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</si>
  <si>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</si>
  <si>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</si>
  <si>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</si>
  <si>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</si>
  <si>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</si>
  <si>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</si>
  <si>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</si>
  <si>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</si>
  <si>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</si>
  <si>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</si>
  <si>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</si>
  <si>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</si>
  <si>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</si>
  <si>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</si>
  <si>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</si>
  <si>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</si>
  <si>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</si>
  <si>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</si>
  <si>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</si>
  <si>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</si>
  <si>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</si>
  <si>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</si>
  <si>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</si>
  <si>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</si>
  <si>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</si>
  <si>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</si>
  <si>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</si>
  <si>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</si>
  <si>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</si>
  <si>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</si>
  <si>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</si>
  <si>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</si>
  <si>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</si>
  <si>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</si>
  <si>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</si>
  <si>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</si>
  <si>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</si>
  <si>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</si>
  <si>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</si>
  <si>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</si>
  <si>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</si>
  <si>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</si>
  <si>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</si>
  <si>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</si>
  <si>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</si>
  <si>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</si>
  <si>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</si>
  <si>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</si>
  <si>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</si>
  <si>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</si>
  <si>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</si>
  <si>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</si>
  <si>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</si>
  <si>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</si>
  <si>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</si>
  <si>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</si>
  <si>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</si>
  <si>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</si>
  <si>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</si>
  <si>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</si>
  <si>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</si>
  <si>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</si>
  <si>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</si>
  <si>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</si>
  <si>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</si>
  <si>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</si>
  <si>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</si>
  <si>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</si>
  <si>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</si>
  <si>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</si>
  <si>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</si>
  <si>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</si>
  <si>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</si>
  <si>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</si>
  <si>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</si>
  <si>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</si>
  <si>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</si>
  <si>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</si>
  <si>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</si>
  <si>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</si>
  <si>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</si>
  <si>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</si>
  <si>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</si>
  <si>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</si>
  <si>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</si>
  <si>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</si>
  <si>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</si>
  <si>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</si>
  <si>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</si>
  <si>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</si>
  <si>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</si>
  <si>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</si>
  <si>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</si>
  <si>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</si>
  <si>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</si>
  <si>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</si>
  <si>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</si>
  <si>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</si>
  <si>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</si>
  <si>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</si>
  <si>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</si>
  <si>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</si>
  <si>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</si>
  <si>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</si>
  <si>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</si>
  <si>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</si>
  <si>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</si>
  <si>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</si>
  <si>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</si>
  <si>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</si>
  <si>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</si>
  <si>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</si>
  <si>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</si>
  <si>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</si>
  <si>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</si>
  <si>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</si>
  <si>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</si>
  <si>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</si>
  <si>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</si>
  <si>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</si>
  <si>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</si>
  <si>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</si>
  <si>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</si>
  <si>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</si>
  <si>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</si>
  <si>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</si>
  <si>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</si>
  <si>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</si>
  <si>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</si>
  <si>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</si>
  <si>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</si>
  <si>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</si>
  <si>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</si>
  <si>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</si>
  <si>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</si>
  <si>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</si>
  <si>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</si>
  <si>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</si>
  <si>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</si>
  <si>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</si>
  <si>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</si>
  <si>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</si>
  <si>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</si>
  <si>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</si>
  <si>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</si>
  <si>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</si>
  <si>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</si>
  <si>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</si>
  <si>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</si>
  <si>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</si>
  <si>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</si>
  <si>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</si>
  <si>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</si>
  <si>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</si>
  <si>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</si>
  <si>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</si>
  <si>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</si>
  <si>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</si>
  <si>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</si>
  <si>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</si>
  <si>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</si>
  <si>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</si>
  <si>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</si>
  <si>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</si>
  <si>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</si>
  <si>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</si>
  <si>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</si>
  <si>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</si>
  <si>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</si>
  <si>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</si>
  <si>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</si>
  <si>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</si>
  <si>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</si>
  <si>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</si>
  <si>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</si>
  <si>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</si>
  <si>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</si>
  <si>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</si>
  <si>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</si>
  <si>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</si>
  <si>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</si>
  <si>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</si>
  <si>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</si>
  <si>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</si>
  <si>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</si>
  <si>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</si>
  <si>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</si>
  <si>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</si>
  <si>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</si>
  <si>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</si>
  <si>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</si>
  <si>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</si>
  <si>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</si>
  <si>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</si>
  <si>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</si>
  <si>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</si>
  <si>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</si>
  <si>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</si>
  <si>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</si>
  <si>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</si>
  <si>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</si>
  <si>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</si>
  <si>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</si>
  <si>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</si>
  <si>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</si>
  <si>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</si>
  <si>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</si>
  <si>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</si>
  <si>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</si>
  <si>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</si>
  <si>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</si>
  <si>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</si>
  <si>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</si>
  <si>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</si>
  <si>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</si>
  <si>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</si>
  <si>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</si>
  <si>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</si>
  <si>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</si>
  <si>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</si>
  <si>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</si>
  <si>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</si>
  <si>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</si>
  <si>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</si>
  <si>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</si>
  <si>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</si>
  <si>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</si>
  <si>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</si>
  <si>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</si>
  <si>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</si>
  <si>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</si>
  <si>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</si>
  <si>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</si>
  <si>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</si>
  <si>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</si>
  <si>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</si>
  <si>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</si>
  <si>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</si>
  <si>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</si>
  <si>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</si>
  <si>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</si>
  <si>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</si>
  <si>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</si>
  <si>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</si>
  <si>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</si>
  <si>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</si>
  <si>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</si>
  <si>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</si>
  <si>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</si>
  <si>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</si>
  <si>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</si>
  <si>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</si>
  <si>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</si>
  <si>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</si>
  <si>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</si>
  <si>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</si>
  <si>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</si>
  <si>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</si>
  <si>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</si>
  <si>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</si>
  <si>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</si>
  <si>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</si>
  <si>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</si>
  <si>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</si>
  <si>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</si>
  <si>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</si>
  <si>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</si>
  <si>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</si>
  <si>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</si>
  <si>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</si>
  <si>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</si>
  <si>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</si>
  <si>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</si>
  <si>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</si>
  <si>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</si>
  <si>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</si>
  <si>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</si>
  <si>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</si>
  <si>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</si>
  <si>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</si>
  <si>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</si>
  <si>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</si>
  <si>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</si>
  <si>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</si>
  <si>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</si>
  <si>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</si>
  <si>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</si>
  <si>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</si>
  <si>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</si>
  <si>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</si>
  <si>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</si>
  <si>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</si>
  <si>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</si>
  <si>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</si>
  <si>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</si>
  <si>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</si>
  <si>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</si>
  <si>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</si>
  <si>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</si>
  <si>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</si>
  <si>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</si>
  <si>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</si>
  <si>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</si>
  <si>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</si>
  <si>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</si>
  <si>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</si>
  <si>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</si>
  <si>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</si>
  <si>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</si>
  <si>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</si>
  <si>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</si>
  <si>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</si>
  <si>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</si>
  <si>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</si>
  <si>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</si>
  <si>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</si>
  <si>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</si>
  <si>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</si>
  <si>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</si>
  <si>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</si>
  <si>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</si>
  <si>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</si>
  <si>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</si>
  <si>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</si>
  <si>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</si>
  <si>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</si>
  <si>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</si>
  <si>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</si>
  <si>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</si>
  <si>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</si>
  <si>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</si>
  <si>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</si>
  <si>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</si>
  <si>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</si>
  <si>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</si>
  <si>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</si>
  <si>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</si>
  <si>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</si>
  <si>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</si>
  <si>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</si>
  <si>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</si>
  <si>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</si>
  <si>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</si>
  <si>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</si>
  <si>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</si>
  <si>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</si>
  <si>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</si>
  <si>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</si>
  <si>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</si>
  <si>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</si>
  <si>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</si>
  <si>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</si>
  <si>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</si>
  <si>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</si>
  <si>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</si>
  <si>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</si>
  <si>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</si>
  <si>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</si>
  <si>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</si>
  <si>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</si>
  <si>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</si>
  <si>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</si>
  <si>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</si>
  <si>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</si>
  <si>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</si>
  <si>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</si>
  <si>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</si>
  <si>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</si>
  <si>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</si>
  <si>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</si>
  <si>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</si>
  <si>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</si>
  <si>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</si>
  <si>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</si>
  <si>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</si>
  <si>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</si>
  <si>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</si>
  <si>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</si>
  <si>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</si>
  <si>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</si>
  <si>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</si>
  <si>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</si>
  <si>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</si>
  <si>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</si>
  <si>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</si>
  <si>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</si>
  <si>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</si>
  <si>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</si>
  <si>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</si>
  <si>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</si>
  <si>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</si>
  <si>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</si>
  <si>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</si>
  <si>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</si>
  <si>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</si>
  <si>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</si>
  <si>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</si>
  <si>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</si>
  <si>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</si>
  <si>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</si>
  <si>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</si>
  <si>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</si>
  <si>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</si>
  <si>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</si>
  <si>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</si>
  <si>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</si>
  <si>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</si>
  <si>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</si>
  <si>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</si>
  <si>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</si>
  <si>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</si>
  <si>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</si>
  <si>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</si>
  <si>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</si>
  <si>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</si>
  <si>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</si>
  <si>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</si>
  <si>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</si>
  <si>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</si>
  <si>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</si>
  <si>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</si>
  <si>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</si>
  <si>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</si>
  <si>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</si>
  <si>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</si>
  <si>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</si>
  <si>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</si>
  <si>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</si>
  <si>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</si>
  <si>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</si>
  <si>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</si>
  <si>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</si>
  <si>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</si>
  <si>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</si>
  <si>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</si>
  <si>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</si>
  <si>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</si>
  <si>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</si>
  <si>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</si>
  <si>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</si>
  <si>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</si>
  <si>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</si>
  <si>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</si>
  <si>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</si>
  <si>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</si>
  <si>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</si>
  <si>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</si>
  <si>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</si>
  <si>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</si>
  <si>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</si>
  <si>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</si>
  <si>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</si>
  <si>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</si>
  <si>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</si>
  <si>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</si>
  <si>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</si>
  <si>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</si>
  <si>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</si>
  <si>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</si>
  <si>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</si>
  <si>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</si>
  <si>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</si>
  <si>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</si>
  <si>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</si>
  <si>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</si>
  <si>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</si>
  <si>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</si>
  <si>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</si>
  <si>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</si>
  <si>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</si>
  <si>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</si>
  <si>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</si>
  <si>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</si>
  <si>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</si>
  <si>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</si>
  <si>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</si>
  <si>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</si>
  <si>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</si>
  <si>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</si>
  <si>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</si>
  <si>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</si>
  <si>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</si>
  <si>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</si>
  <si>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</si>
  <si>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</si>
  <si>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</si>
  <si>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</si>
  <si>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</si>
  <si>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</si>
  <si>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</si>
  <si>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</si>
  <si>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</si>
  <si>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</si>
  <si>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</si>
  <si>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</si>
  <si>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</si>
  <si>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</si>
  <si>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</si>
  <si>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</si>
  <si>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</si>
  <si>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</si>
  <si>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</si>
  <si>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</si>
  <si>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</si>
  <si>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</si>
  <si>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</si>
  <si>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</si>
  <si>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</si>
  <si>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</si>
  <si>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</si>
  <si>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</si>
  <si>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</si>
  <si>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</si>
  <si>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</si>
  <si>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</si>
  <si>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</si>
  <si>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</si>
  <si>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</si>
  <si>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</si>
  <si>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</si>
  <si>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</si>
  <si>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</si>
  <si>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</si>
  <si>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</si>
  <si>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</si>
  <si>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</si>
  <si>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</si>
  <si>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</si>
  <si>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</si>
  <si>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</si>
  <si>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</si>
  <si>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</si>
  <si>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</si>
  <si>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</si>
  <si>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</si>
  <si>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</si>
  <si>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</si>
  <si>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</si>
  <si>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</si>
  <si>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</si>
  <si>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</si>
  <si>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</si>
  <si>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</si>
  <si>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</si>
  <si>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</si>
  <si>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</si>
  <si>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</si>
  <si>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</si>
  <si>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</si>
  <si>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</si>
  <si>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</si>
  <si>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</si>
  <si>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</si>
  <si>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</si>
  <si>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</si>
  <si>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</si>
  <si>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</si>
  <si>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</si>
  <si>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</si>
  <si>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</si>
  <si>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</si>
  <si>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</si>
  <si>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</si>
  <si>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</si>
  <si>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</si>
  <si>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</si>
  <si>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</si>
  <si>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</si>
  <si>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</si>
  <si>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</si>
  <si>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</si>
  <si>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</si>
  <si>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</si>
  <si>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</si>
  <si>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</si>
  <si>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</si>
  <si>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</si>
  <si>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</si>
  <si>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</si>
  <si>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</si>
  <si>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</si>
  <si>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</si>
  <si>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</si>
  <si>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</si>
  <si>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</si>
  <si>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</si>
  <si>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</si>
  <si>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</si>
  <si>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</si>
  <si>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</si>
  <si>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</si>
  <si>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</si>
  <si>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</si>
  <si>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</si>
  <si>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</si>
  <si>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</si>
  <si>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</si>
  <si>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</si>
  <si>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</si>
  <si>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</si>
  <si>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</si>
  <si>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</si>
  <si>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</si>
  <si>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</si>
  <si>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</si>
  <si>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</si>
  <si>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</si>
  <si>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</si>
  <si>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</si>
  <si>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</si>
  <si>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</si>
  <si>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</si>
  <si>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</si>
  <si>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</si>
  <si>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</si>
  <si>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</si>
  <si>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</si>
  <si>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</si>
  <si>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</si>
  <si>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</si>
  <si>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</si>
  <si>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</si>
  <si>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</si>
  <si>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</si>
  <si>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</si>
  <si>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</si>
  <si>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</si>
  <si>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</si>
  <si>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</si>
  <si>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</si>
  <si>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</si>
  <si>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</si>
  <si>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</si>
  <si>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</si>
  <si>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</si>
  <si>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</si>
  <si>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</si>
  <si>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</si>
  <si>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</si>
  <si>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</si>
  <si>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</si>
  <si>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</si>
  <si>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</si>
  <si>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</si>
  <si>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</si>
  <si>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</si>
  <si>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</si>
  <si>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</si>
  <si>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</si>
  <si>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</si>
  <si>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</si>
  <si>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</si>
  <si>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</si>
  <si>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</si>
  <si>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</si>
  <si>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</si>
  <si>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</si>
  <si>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</si>
  <si>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</si>
  <si>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</si>
  <si>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</si>
  <si>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</si>
  <si>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</si>
  <si>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</si>
  <si>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</si>
  <si>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</si>
  <si>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</si>
  <si>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</si>
  <si>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</si>
  <si>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</si>
  <si>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</si>
  <si>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</si>
  <si>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</si>
  <si>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</si>
  <si>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</si>
  <si>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</si>
  <si>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</si>
  <si>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</si>
  <si>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</si>
  <si>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</si>
  <si>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</si>
  <si>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</si>
  <si>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</si>
  <si>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</si>
  <si>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</si>
  <si>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</si>
  <si>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</si>
  <si>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</si>
  <si>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</si>
  <si>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</si>
  <si>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</si>
  <si>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</si>
  <si>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</si>
  <si>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</si>
  <si>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</si>
  <si>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</si>
  <si>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</si>
  <si>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</si>
  <si>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</si>
  <si>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</si>
  <si>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</si>
  <si>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</si>
  <si>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</si>
  <si>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</si>
  <si>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</si>
  <si>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</si>
  <si>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</si>
  <si>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</si>
  <si>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</si>
  <si>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</si>
  <si>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</si>
  <si>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</si>
  <si>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</si>
  <si>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</si>
  <si>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</si>
  <si>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</si>
  <si>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</si>
  <si>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</si>
  <si>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</si>
  <si>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</si>
  <si>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</si>
  <si>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</si>
  <si>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</si>
  <si>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</si>
  <si>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</si>
  <si>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</si>
  <si>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</si>
  <si>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</si>
  <si>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</si>
  <si>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</si>
  <si>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</si>
  <si>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</si>
  <si>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</si>
  <si>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</si>
  <si>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</si>
  <si>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</si>
  <si>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</si>
  <si>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</si>
  <si>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</si>
  <si>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</si>
  <si>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</si>
  <si>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</si>
  <si>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</si>
  <si>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</si>
  <si>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</si>
  <si>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</si>
  <si>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</si>
  <si>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</si>
  <si>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</si>
  <si>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</si>
  <si>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</si>
  <si>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</si>
  <si>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</si>
  <si>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</si>
  <si>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</si>
  <si>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</si>
  <si>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</si>
  <si>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</si>
  <si>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</si>
  <si>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</si>
  <si>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</si>
  <si>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</si>
  <si>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</si>
  <si>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</si>
  <si>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</si>
  <si>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</si>
  <si>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</si>
  <si>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</si>
  <si>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</si>
  <si>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</si>
  <si>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</si>
  <si>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</si>
  <si>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</si>
  <si>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</si>
  <si>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</si>
  <si>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</si>
  <si>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</si>
  <si>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</si>
  <si>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</si>
  <si>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</si>
  <si>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</si>
  <si>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</si>
  <si>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</si>
  <si>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</si>
  <si>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</si>
  <si>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</si>
  <si>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</si>
  <si>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</si>
  <si>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</si>
  <si>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</si>
  <si>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</si>
  <si>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</si>
  <si>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</si>
  <si>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</si>
  <si>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</si>
  <si>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</si>
  <si>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</si>
  <si>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</si>
  <si>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</si>
  <si>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</si>
  <si>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</si>
  <si>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</si>
  <si>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</si>
  <si>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</si>
  <si>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</si>
  <si>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</si>
  <si>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</si>
  <si>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</si>
  <si>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</si>
  <si>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</si>
  <si>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</si>
  <si>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</si>
  <si>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</si>
  <si>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</si>
  <si>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</si>
  <si>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</si>
  <si>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</si>
  <si>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</si>
  <si>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</si>
  <si>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</si>
  <si>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</si>
  <si>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</si>
  <si>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</si>
  <si>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</si>
  <si>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</si>
  <si>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</si>
  <si>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</si>
  <si>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</si>
  <si>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</si>
  <si>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</si>
  <si>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</si>
  <si>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</si>
  <si>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</si>
  <si>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</si>
  <si>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</si>
  <si>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</si>
  <si>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</si>
  <si>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</si>
  <si>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</si>
  <si>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</si>
  <si>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</si>
  <si>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</si>
  <si>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</si>
  <si>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</si>
  <si>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</si>
  <si>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</si>
  <si>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</si>
  <si>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</si>
  <si>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</si>
  <si>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</si>
  <si>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</si>
  <si>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</si>
  <si>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</si>
  <si>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</si>
  <si>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</si>
  <si>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</si>
  <si>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</si>
  <si>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</si>
  <si>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</si>
  <si>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</si>
  <si>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</si>
  <si>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</si>
  <si>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</si>
  <si>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</si>
  <si>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</si>
  <si>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</si>
  <si>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</si>
  <si>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</si>
  <si>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</si>
  <si>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</si>
  <si>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</si>
  <si>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</si>
  <si>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</si>
  <si>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</si>
  <si>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</si>
  <si>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</si>
  <si>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</si>
  <si>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</si>
  <si>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</si>
  <si>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</si>
  <si>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</si>
  <si>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</si>
  <si>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</si>
  <si>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</si>
  <si>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</si>
  <si>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</si>
  <si>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</si>
  <si>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</si>
  <si>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</si>
  <si>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</si>
  <si>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</si>
  <si>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</si>
  <si>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</si>
  <si>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</si>
  <si>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</si>
  <si>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</si>
  <si>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</si>
  <si>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</si>
  <si>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</si>
  <si>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</si>
  <si>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</si>
  <si>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</si>
  <si>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</si>
  <si>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</si>
  <si>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</si>
  <si>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</si>
  <si>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</si>
  <si>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</si>
  <si>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</si>
  <si>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</si>
  <si>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</si>
  <si>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</si>
  <si>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</si>
  <si>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</si>
  <si>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</si>
  <si>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</si>
  <si>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</si>
  <si>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</si>
  <si>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</si>
  <si>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</si>
  <si>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</si>
  <si>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</si>
  <si>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</si>
  <si>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</si>
  <si>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</si>
  <si>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</si>
  <si>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</si>
  <si>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</si>
  <si>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</si>
  <si>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</si>
  <si>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</si>
  <si>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</si>
  <si>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</si>
  <si>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</si>
  <si>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</si>
  <si>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</si>
  <si>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</si>
  <si>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</si>
  <si>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</si>
  <si>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</si>
  <si>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</si>
  <si>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</si>
  <si>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</si>
  <si>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</si>
  <si>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</si>
  <si>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</si>
  <si>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</si>
  <si>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</si>
  <si>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</si>
  <si>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</si>
  <si>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</si>
  <si>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</si>
  <si>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</si>
  <si>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</si>
  <si>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</si>
  <si>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</si>
  <si>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</si>
  <si>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</si>
  <si>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</si>
  <si>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</si>
  <si>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</si>
  <si>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</si>
  <si>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</si>
  <si>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</si>
  <si>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</si>
  <si>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</si>
  <si>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</si>
  <si>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</si>
  <si>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</si>
  <si>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</si>
  <si>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</si>
  <si>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</si>
  <si>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</si>
  <si>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</si>
  <si>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</si>
  <si>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</si>
  <si>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</si>
  <si>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</si>
  <si>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</si>
  <si>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</si>
  <si>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</si>
  <si>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</si>
  <si>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</si>
  <si>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</si>
  <si>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</si>
  <si>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</si>
  <si>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</si>
  <si>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</si>
  <si>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</si>
  <si>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</si>
  <si>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</si>
  <si>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</si>
  <si>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</si>
  <si>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</si>
  <si>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</si>
  <si>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</si>
  <si>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</si>
  <si>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</si>
  <si>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</si>
  <si>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</si>
  <si>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</si>
  <si>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</si>
  <si>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</si>
  <si>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</si>
  <si>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</si>
  <si>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</si>
  <si>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</si>
  <si>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</si>
  <si>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</si>
  <si>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</si>
  <si>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</si>
  <si>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</si>
  <si>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</si>
  <si>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</si>
  <si>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</si>
  <si>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</si>
  <si>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</si>
  <si>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</si>
  <si>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</si>
  <si>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</si>
  <si>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</si>
  <si>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</si>
  <si>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</si>
  <si>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</si>
  <si>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</si>
  <si>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</si>
  <si>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</si>
  <si>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</si>
  <si>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</si>
  <si>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</si>
  <si>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</si>
  <si>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</si>
  <si>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</si>
  <si>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</si>
  <si>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</si>
  <si>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</si>
  <si>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</si>
  <si>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</si>
  <si>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</si>
  <si>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</si>
  <si>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</si>
  <si>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</si>
  <si>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</si>
  <si>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</si>
  <si>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</si>
  <si>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</si>
  <si>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</si>
  <si>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</si>
  <si>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</si>
  <si>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</si>
  <si>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</si>
  <si>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</si>
  <si>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</si>
  <si>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</si>
  <si>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</si>
  <si>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</si>
  <si>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</si>
  <si>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</si>
  <si>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</si>
  <si>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</si>
  <si>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</si>
  <si>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</si>
  <si>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</si>
  <si>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</si>
  <si>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</si>
  <si>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</si>
  <si>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</si>
  <si>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</si>
  <si>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</si>
  <si>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</si>
  <si>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</si>
  <si>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</si>
  <si>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</si>
  <si>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</si>
  <si>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</si>
  <si>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</si>
  <si>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</si>
  <si>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</si>
  <si>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</si>
  <si>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</si>
  <si>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</si>
  <si>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</si>
  <si>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</si>
  <si>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</si>
  <si>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</si>
  <si>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</si>
  <si>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</si>
  <si>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</si>
  <si>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</si>
  <si>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</si>
  <si>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</si>
  <si>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</si>
  <si>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</si>
  <si>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</si>
  <si>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</si>
  <si>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</si>
  <si>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</si>
  <si>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</si>
  <si>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</si>
  <si>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</si>
  <si>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</si>
  <si>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</si>
  <si>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</si>
  <si>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</si>
  <si>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</si>
  <si>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</si>
  <si>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</si>
  <si>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</si>
  <si>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</si>
  <si>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</si>
  <si>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</si>
  <si>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</si>
  <si>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</si>
  <si>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</si>
  <si>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</si>
  <si>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</si>
  <si>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</si>
  <si>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</si>
  <si>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</si>
  <si>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</si>
  <si>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</si>
  <si>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</si>
  <si>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</si>
  <si>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</si>
  <si>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</si>
  <si>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</si>
  <si>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</si>
  <si>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</si>
  <si>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</si>
  <si>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</si>
  <si>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</si>
  <si>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</si>
  <si>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</si>
  <si>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</si>
  <si>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</si>
  <si>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</si>
  <si>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</si>
  <si>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</si>
  <si>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</si>
  <si>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</si>
  <si>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</si>
  <si>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</si>
  <si>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</si>
  <si>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</si>
  <si>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</si>
  <si>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</si>
  <si>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</si>
  <si>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</si>
  <si>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</si>
  <si>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</si>
  <si>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</si>
  <si>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</si>
  <si>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</si>
  <si>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</si>
  <si>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</si>
  <si>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</si>
  <si>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</si>
  <si>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</si>
  <si>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</si>
  <si>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</si>
  <si>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</si>
  <si>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</si>
  <si>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</si>
  <si>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</si>
  <si>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</si>
  <si>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</si>
  <si>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</si>
  <si>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</si>
  <si>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</si>
  <si>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</si>
  <si>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</si>
  <si>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</si>
  <si>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</si>
  <si>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</si>
  <si>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</si>
  <si>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</si>
  <si>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</si>
  <si>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</si>
  <si>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</si>
  <si>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</si>
  <si>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</si>
  <si>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</si>
  <si>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</si>
  <si>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</si>
  <si>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</si>
  <si>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</si>
  <si>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</si>
  <si>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</si>
  <si>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</si>
  <si>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</si>
  <si>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</si>
  <si>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</si>
  <si>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</si>
  <si>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</si>
  <si>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</si>
  <si>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</si>
  <si>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</si>
  <si>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</si>
  <si>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</si>
  <si>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</si>
  <si>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</si>
  <si>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</si>
  <si>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</si>
  <si>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</si>
  <si>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</si>
  <si>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</si>
  <si>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</si>
  <si>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</si>
  <si>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</si>
  <si>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</si>
  <si>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</si>
  <si>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</si>
  <si>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</si>
  <si>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</si>
  <si>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</si>
  <si>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</si>
  <si>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</si>
  <si>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</si>
  <si>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</si>
  <si>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</si>
  <si>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</si>
  <si>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</si>
  <si>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</si>
  <si>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</si>
  <si>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</si>
  <si>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</si>
  <si>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</si>
  <si>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</si>
  <si>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</si>
  <si>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</si>
  <si>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</si>
  <si>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</si>
  <si>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</si>
  <si>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</si>
  <si>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</si>
  <si>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</si>
  <si>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</si>
  <si>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</si>
  <si>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</si>
  <si>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</si>
  <si>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</si>
  <si>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</si>
  <si>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</si>
  <si>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</si>
  <si>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</si>
  <si>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</si>
  <si>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</si>
  <si>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</si>
  <si>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</si>
  <si>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</si>
  <si>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</si>
  <si>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</si>
  <si>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</si>
  <si>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</si>
  <si>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</si>
  <si>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</si>
  <si>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</si>
  <si>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</si>
  <si>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</si>
  <si>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</si>
  <si>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</si>
  <si>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</si>
  <si>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</si>
  <si>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</si>
  <si>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</si>
  <si>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</si>
  <si>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</si>
  <si>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</si>
  <si>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</si>
  <si>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</si>
  <si>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</si>
  <si>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</si>
  <si>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</si>
  <si>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</si>
  <si>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</si>
  <si>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</si>
  <si>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</si>
  <si>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</si>
  <si>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</si>
  <si>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</si>
  <si>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</si>
  <si>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</si>
  <si>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</si>
  <si>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</si>
  <si>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</si>
  <si>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</si>
  <si>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</si>
  <si>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</si>
  <si>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</si>
  <si>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</si>
  <si>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</si>
  <si>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</si>
  <si>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</si>
  <si>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</si>
  <si>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</si>
  <si>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</si>
  <si>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</si>
  <si>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</si>
  <si>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</si>
  <si>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</si>
  <si>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</si>
  <si>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</si>
  <si>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</si>
  <si>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</si>
  <si>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</si>
  <si>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</si>
  <si>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</si>
  <si>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</si>
  <si>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</si>
  <si>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</si>
  <si>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</si>
  <si>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</si>
  <si>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</si>
  <si>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</si>
  <si>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</si>
  <si>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</si>
  <si>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</si>
  <si>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</si>
  <si>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</si>
  <si>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</si>
  <si>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</si>
  <si>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</si>
  <si>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</si>
  <si>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</si>
  <si>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</si>
  <si>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</si>
  <si>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</si>
  <si>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</si>
  <si>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</si>
  <si>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</si>
  <si>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</si>
  <si>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</si>
  <si>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</si>
  <si>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</si>
  <si>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</si>
  <si>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</si>
  <si>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</si>
  <si>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</si>
  <si>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</si>
  <si>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</si>
  <si>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</si>
  <si>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</si>
  <si>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</si>
  <si>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</si>
  <si>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</si>
  <si>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</si>
  <si>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</si>
  <si>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</si>
  <si>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</si>
  <si>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</si>
  <si>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</si>
  <si>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</si>
  <si>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</si>
  <si>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</si>
  <si>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</si>
  <si>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</si>
  <si>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</si>
  <si>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</si>
  <si>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</si>
  <si>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</si>
  <si>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</si>
  <si>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</si>
  <si>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</si>
  <si>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</si>
  <si>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</si>
  <si>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</si>
  <si>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</si>
  <si>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</si>
  <si>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</si>
  <si>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</si>
  <si>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</si>
  <si>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</si>
  <si>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</si>
  <si>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</si>
  <si>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</si>
  <si>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</si>
  <si>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</si>
  <si>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</si>
  <si>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</si>
  <si>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</si>
  <si>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</si>
  <si>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</si>
  <si>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</si>
  <si>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</si>
  <si>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</si>
  <si>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</si>
  <si>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</si>
  <si>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</si>
  <si>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</si>
  <si>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</si>
  <si>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</si>
  <si>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</si>
  <si>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</si>
  <si>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</si>
  <si>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</si>
  <si>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</si>
  <si>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</si>
  <si>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</si>
  <si>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</si>
  <si>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</si>
  <si>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</si>
  <si>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</si>
  <si>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</si>
  <si>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</si>
  <si>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</si>
  <si>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</si>
  <si>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</si>
  <si>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</si>
  <si>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</si>
  <si>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</si>
  <si>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</si>
  <si>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</si>
  <si>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</si>
  <si>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</si>
  <si>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</si>
  <si>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</si>
  <si>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</si>
  <si>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</si>
  <si>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</si>
  <si>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</si>
  <si>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</si>
  <si>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</si>
  <si>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</si>
  <si>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</si>
  <si>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</si>
  <si>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</si>
  <si>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</si>
  <si>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</si>
  <si>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</si>
  <si>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</si>
  <si>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</si>
  <si>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</si>
  <si>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</si>
  <si>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</si>
  <si>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</si>
  <si>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</si>
  <si>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</si>
  <si>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</si>
  <si>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</si>
  <si>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</si>
  <si>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</si>
  <si>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</si>
  <si>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</si>
  <si>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</si>
  <si>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</si>
  <si>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</si>
  <si>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</si>
  <si>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</si>
  <si>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</si>
  <si>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</si>
  <si>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</si>
  <si>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</si>
  <si>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</si>
  <si>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</si>
  <si>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</si>
  <si>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</si>
  <si>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</si>
  <si>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</si>
  <si>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</si>
  <si>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</si>
  <si>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</si>
  <si>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</si>
  <si>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</si>
  <si>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</si>
  <si>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</si>
  <si>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</si>
  <si>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</si>
  <si>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</si>
  <si>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</si>
  <si>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</si>
  <si>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</si>
  <si>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</si>
  <si>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</si>
  <si>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</si>
  <si>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</si>
  <si>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</si>
  <si>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</si>
  <si>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</si>
  <si>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</si>
  <si>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</si>
  <si>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</si>
  <si>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</si>
  <si>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</si>
  <si>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</si>
  <si>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</si>
  <si>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</si>
  <si>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</si>
  <si>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</si>
  <si>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</si>
  <si>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</si>
  <si>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</si>
  <si>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</si>
  <si>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</si>
  <si>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</si>
  <si>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</si>
  <si>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</si>
  <si>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</si>
  <si>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</si>
  <si>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</si>
  <si>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</si>
  <si>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</si>
  <si>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</si>
  <si>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</si>
  <si>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</si>
  <si>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</si>
  <si>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</si>
  <si>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</si>
  <si>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</si>
  <si>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</si>
  <si>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</si>
  <si>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</si>
  <si>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</si>
  <si>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</si>
  <si>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</si>
  <si>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</si>
  <si>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</si>
  <si>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</si>
  <si>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</si>
  <si>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</si>
  <si>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</si>
  <si>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</si>
  <si>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</si>
  <si>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</si>
  <si>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</si>
  <si>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</si>
  <si>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</si>
  <si>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</si>
  <si>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</si>
  <si>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</si>
  <si>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</si>
  <si>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</si>
  <si>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</si>
  <si>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</si>
  <si>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</si>
  <si>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</si>
  <si>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</si>
  <si>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</si>
  <si>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</si>
  <si>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</si>
  <si>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</si>
  <si>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</si>
  <si>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</si>
  <si>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</si>
  <si>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</si>
  <si>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</si>
  <si>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</si>
  <si>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</si>
  <si>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</si>
  <si>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</si>
  <si>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</si>
  <si>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</si>
  <si>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</si>
  <si>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</si>
  <si>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</si>
  <si>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</si>
  <si>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</si>
  <si>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</si>
  <si>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</si>
  <si>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</si>
  <si>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</si>
  <si>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</si>
  <si>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</si>
  <si>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</si>
  <si>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</si>
  <si>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</si>
  <si>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</si>
  <si>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</si>
  <si>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</si>
  <si>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</si>
  <si>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</si>
  <si>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</si>
  <si>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</si>
  <si>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</si>
  <si>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</si>
  <si>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</si>
  <si>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</si>
  <si>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</si>
  <si>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</si>
  <si>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</si>
  <si>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</si>
  <si>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</si>
  <si>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</si>
  <si>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</si>
  <si>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</si>
  <si>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</si>
  <si>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</si>
  <si>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</si>
  <si>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</si>
  <si>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</si>
  <si>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</si>
  <si>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</si>
  <si>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</si>
  <si>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</si>
  <si>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</si>
  <si>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</si>
  <si>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</si>
  <si>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</si>
  <si>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</si>
  <si>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</si>
  <si>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</si>
  <si>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</si>
  <si>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</si>
  <si>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</si>
  <si>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</si>
  <si>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</si>
  <si>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</si>
  <si>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</si>
  <si>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</si>
  <si>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</si>
  <si>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</si>
  <si>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</si>
  <si>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</si>
  <si>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</si>
  <si>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</si>
  <si>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</si>
  <si>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</si>
  <si>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</si>
  <si>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</si>
  <si>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</si>
  <si>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</si>
  <si>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</si>
  <si>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</si>
  <si>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</si>
  <si>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</si>
  <si>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</si>
  <si>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</si>
  <si>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</si>
  <si>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</si>
  <si>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</si>
  <si>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</si>
  <si>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</si>
  <si>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</si>
  <si>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</si>
  <si>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</si>
  <si>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</si>
  <si>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</si>
  <si>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</si>
  <si>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</si>
  <si>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</si>
  <si>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</si>
  <si>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</si>
  <si>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</si>
  <si>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</si>
  <si>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</si>
  <si>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</si>
  <si>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</si>
  <si>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</si>
  <si>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</si>
  <si>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</si>
  <si>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</si>
  <si>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</si>
  <si>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</si>
  <si>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</si>
  <si>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</si>
  <si>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</si>
  <si>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</si>
  <si>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</si>
  <si>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</si>
  <si>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</si>
  <si>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</si>
  <si>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</si>
  <si>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</si>
  <si>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</si>
  <si>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</si>
  <si>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</si>
  <si>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</si>
  <si>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</si>
  <si>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</si>
  <si>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</si>
  <si>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</si>
  <si>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</si>
  <si>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</si>
  <si>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</si>
  <si>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</si>
  <si>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</si>
  <si>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</si>
  <si>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</si>
  <si>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</si>
  <si>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</si>
  <si>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</si>
  <si>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</si>
  <si>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</si>
  <si>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</si>
  <si>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</si>
  <si>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</si>
  <si>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</si>
  <si>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</si>
  <si>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</si>
  <si>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</si>
  <si>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</si>
  <si>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</si>
  <si>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</si>
  <si>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</si>
  <si>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</si>
  <si>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</si>
  <si>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</si>
  <si>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</si>
  <si>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</si>
  <si>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</si>
  <si>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</si>
  <si>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</si>
  <si>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</si>
  <si>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</si>
  <si>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</si>
  <si>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</si>
  <si>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</si>
  <si>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</si>
  <si>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</si>
  <si>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</si>
  <si>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</si>
  <si>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</si>
  <si>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</si>
  <si>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</si>
  <si>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</si>
  <si>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</si>
  <si>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</si>
  <si>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</si>
  <si>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</si>
  <si>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</si>
  <si>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</si>
  <si>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</si>
  <si>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</si>
  <si>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</si>
  <si>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</si>
  <si>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</si>
  <si>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</si>
  <si>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</si>
  <si>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</si>
  <si>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</si>
  <si>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</si>
  <si>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</si>
  <si>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</si>
  <si>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</si>
  <si>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</si>
  <si>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</si>
  <si>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</si>
  <si>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</si>
  <si>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</si>
  <si>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</si>
  <si>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</si>
  <si>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</si>
  <si>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</si>
  <si>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</si>
  <si>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</si>
  <si>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</si>
  <si>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</si>
  <si>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</si>
  <si>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</si>
  <si>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</si>
  <si>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</si>
  <si>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</si>
  <si>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</si>
  <si>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</si>
  <si>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</si>
  <si>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</si>
  <si>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</si>
  <si>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</si>
  <si>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</si>
  <si>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</si>
  <si>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</si>
  <si>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</si>
  <si>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</si>
  <si>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</si>
  <si>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</si>
  <si>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</si>
  <si>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</si>
  <si>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</si>
  <si>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</si>
  <si>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</si>
  <si>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</si>
  <si>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</si>
  <si>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</si>
  <si>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</si>
  <si>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</si>
  <si>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</si>
  <si>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</si>
  <si>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</si>
  <si>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</si>
  <si>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</si>
  <si>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</si>
  <si>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</si>
  <si>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</si>
  <si>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</si>
  <si>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</si>
  <si>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</si>
  <si>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</si>
  <si>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</si>
  <si>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</si>
  <si>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</si>
  <si>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</si>
  <si>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</si>
  <si>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</si>
  <si>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</si>
  <si>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</si>
  <si>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</si>
  <si>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</si>
  <si>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</si>
  <si>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</si>
  <si>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</si>
  <si>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</si>
  <si>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</si>
  <si>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</si>
  <si>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</si>
  <si>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</si>
  <si>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</si>
  <si>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</si>
  <si>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</si>
  <si>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</si>
  <si>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</si>
  <si>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</si>
  <si>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</si>
  <si>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</si>
  <si>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</si>
  <si>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</si>
  <si>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</si>
  <si>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</si>
  <si>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</si>
  <si>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</si>
  <si>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</si>
  <si>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</si>
  <si>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</si>
  <si>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</si>
  <si>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</si>
  <si>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</si>
  <si>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</si>
  <si>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</si>
  <si>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</si>
  <si>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</si>
  <si>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</si>
  <si>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</si>
  <si>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</si>
  <si>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</si>
  <si>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</si>
  <si>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</si>
  <si>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</si>
  <si>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</si>
  <si>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</si>
  <si>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</si>
  <si>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</si>
  <si>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</si>
  <si>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</si>
  <si>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</si>
  <si>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</si>
  <si>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</si>
  <si>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</si>
  <si>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</si>
  <si>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</si>
  <si>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</si>
  <si>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</si>
  <si>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</si>
  <si>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</si>
  <si>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</si>
  <si>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</si>
  <si>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</si>
  <si>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</si>
  <si>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</si>
  <si>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</si>
  <si>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</si>
  <si>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</si>
  <si>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</si>
  <si>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</si>
  <si>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</si>
  <si>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</si>
  <si>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</si>
  <si>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</si>
  <si>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</si>
  <si>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</si>
  <si>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</si>
  <si>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</si>
  <si>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</si>
  <si>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</si>
  <si>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</si>
  <si>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</si>
  <si>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</si>
  <si>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</si>
  <si>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</si>
  <si>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</si>
  <si>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</si>
  <si>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</si>
  <si>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</si>
  <si>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</si>
  <si>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</si>
  <si>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</si>
  <si>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</si>
  <si>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</si>
  <si>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</si>
  <si>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</si>
  <si>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</si>
  <si>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</si>
  <si>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</si>
  <si>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</si>
  <si>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</si>
  <si>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</si>
  <si>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</si>
  <si>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</si>
  <si>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</si>
  <si>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</si>
  <si>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</si>
  <si>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</si>
  <si>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</si>
  <si>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</si>
  <si>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</si>
  <si>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</si>
  <si>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</si>
  <si>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</si>
  <si>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</si>
  <si>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</si>
  <si>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</si>
  <si>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</si>
  <si>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</si>
  <si>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</si>
  <si>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</si>
  <si>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</si>
  <si>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</si>
  <si>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</si>
  <si>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</si>
  <si>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</si>
  <si>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</si>
  <si>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</si>
  <si>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</si>
  <si>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</si>
  <si>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</si>
  <si>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</si>
  <si>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</si>
  <si>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</si>
  <si>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</si>
  <si>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</si>
  <si>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</si>
  <si>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</si>
  <si>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</si>
  <si>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</si>
  <si>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</si>
  <si>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</si>
  <si>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</si>
  <si>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</si>
  <si>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</si>
  <si>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</si>
  <si>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</si>
  <si>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</si>
  <si>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</si>
  <si>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</si>
  <si>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</si>
  <si>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</si>
  <si>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</si>
  <si>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</si>
  <si>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</si>
  <si>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</si>
  <si>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</si>
  <si>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</si>
  <si>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</si>
  <si>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</si>
  <si>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</si>
  <si>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</si>
  <si>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</si>
  <si>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</si>
  <si>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</si>
  <si>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</si>
  <si>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</si>
  <si>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</si>
  <si>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</si>
  <si>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</si>
  <si>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</si>
  <si>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</si>
  <si>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</si>
  <si>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</si>
  <si>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</si>
  <si>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</si>
  <si>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</si>
  <si>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</si>
  <si>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</si>
  <si>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</si>
  <si>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</si>
  <si>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</si>
  <si>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</si>
  <si>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</si>
  <si>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</si>
  <si>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</si>
  <si>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</si>
  <si>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</si>
  <si>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</si>
  <si>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</si>
  <si>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</si>
  <si>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</si>
  <si>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</si>
  <si>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</si>
  <si>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</si>
  <si>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</si>
  <si>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</si>
  <si>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</si>
  <si>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</si>
  <si>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</si>
  <si>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</si>
  <si>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</si>
  <si>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</si>
  <si>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</si>
  <si>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</si>
  <si>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</si>
  <si>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</si>
  <si>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</si>
  <si>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</si>
  <si>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</si>
  <si>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</si>
  <si>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</si>
  <si>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</si>
  <si>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</si>
  <si>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</si>
  <si>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</si>
  <si>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</si>
  <si>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</si>
  <si>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</si>
  <si>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</si>
  <si>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</si>
  <si>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</si>
  <si>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</si>
  <si>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</si>
  <si>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</si>
  <si>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</si>
  <si>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</si>
  <si>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</si>
  <si>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</si>
  <si>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</si>
  <si>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</si>
  <si>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</si>
  <si>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</si>
  <si>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</si>
  <si>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</si>
  <si>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</si>
  <si>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</si>
  <si>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</si>
  <si>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</si>
  <si>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</si>
  <si>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</si>
  <si>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</si>
  <si>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</si>
  <si>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</si>
  <si>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</si>
  <si>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</si>
  <si>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</si>
  <si>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</si>
  <si>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</si>
  <si>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</si>
  <si>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</si>
  <si>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</si>
  <si>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</si>
  <si>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</si>
  <si>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</si>
  <si>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</si>
  <si>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</si>
  <si>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</si>
  <si>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</si>
  <si>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</si>
  <si>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</si>
  <si>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</si>
  <si>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</si>
  <si>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</si>
  <si>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</si>
  <si>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</si>
  <si>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</si>
  <si>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</si>
  <si>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</si>
  <si>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</si>
  <si>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</si>
  <si>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</si>
  <si>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</si>
  <si>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</si>
  <si>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</si>
  <si>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</si>
  <si>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</si>
  <si>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</si>
  <si>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</si>
  <si>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</si>
  <si>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</si>
  <si>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</si>
  <si>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</si>
  <si>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</si>
  <si>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</si>
  <si>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</si>
  <si>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</si>
  <si>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</si>
  <si>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</si>
  <si>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</si>
  <si>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</si>
  <si>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</si>
  <si>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</si>
  <si>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</si>
  <si>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</si>
  <si>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</si>
  <si>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</si>
  <si>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</si>
  <si>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</si>
  <si>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</si>
  <si>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</si>
  <si>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</si>
  <si>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</si>
  <si>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</si>
  <si>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</si>
  <si>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</si>
  <si>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</si>
  <si>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</si>
  <si>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</si>
  <si>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</si>
  <si>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</si>
  <si>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</si>
  <si>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</si>
  <si>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</si>
  <si>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</si>
  <si>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</si>
  <si>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</si>
  <si>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</si>
  <si>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</si>
  <si>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</si>
  <si>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</si>
  <si>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</si>
  <si>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</si>
  <si>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</si>
  <si>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</si>
  <si>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</si>
  <si>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</si>
  <si>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</si>
  <si>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</si>
  <si>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</si>
  <si>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</si>
  <si>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</si>
  <si>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</si>
  <si>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</si>
  <si>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</si>
  <si>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</si>
  <si>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</si>
  <si>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</si>
  <si>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</si>
  <si>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</si>
  <si>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</si>
  <si>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</si>
  <si>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</si>
  <si>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</si>
  <si>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</si>
  <si>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</si>
  <si>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</si>
  <si>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</si>
  <si>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</si>
  <si>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</si>
  <si>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</si>
  <si>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</si>
  <si>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</si>
  <si>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</si>
  <si>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</si>
  <si>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</si>
  <si>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</si>
  <si>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</si>
  <si>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</si>
  <si>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</si>
  <si>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</si>
  <si>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</si>
  <si>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</si>
  <si>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</si>
  <si>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</si>
  <si>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</si>
  <si>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</si>
  <si>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</si>
  <si>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</si>
  <si>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</si>
  <si>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</si>
  <si>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</si>
  <si>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</si>
  <si>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</si>
  <si>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</si>
  <si>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</si>
  <si>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</si>
  <si>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</si>
  <si>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</si>
  <si>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</si>
  <si>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</si>
  <si>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</si>
  <si>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</si>
  <si>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</si>
  <si>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</si>
  <si>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</si>
  <si>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</si>
  <si>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</si>
  <si>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</si>
  <si>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</si>
  <si>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</si>
  <si>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</si>
  <si>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</si>
  <si>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</si>
  <si>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</si>
  <si>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</si>
  <si>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</si>
  <si>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</si>
  <si>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</si>
  <si>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</si>
  <si>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</si>
  <si>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</si>
  <si>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</si>
  <si>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</si>
  <si>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</si>
  <si>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</si>
  <si>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</si>
  <si>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</si>
  <si>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</si>
  <si>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</si>
  <si>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</si>
  <si>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</si>
  <si>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</si>
  <si>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</si>
  <si>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</si>
  <si>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</si>
  <si>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</si>
  <si>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</si>
  <si>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</si>
  <si>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</si>
  <si>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</si>
  <si>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</si>
  <si>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</si>
  <si>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</si>
  <si>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</si>
  <si>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</si>
  <si>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</si>
  <si>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</si>
  <si>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</si>
  <si>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</si>
  <si>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</si>
  <si>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</si>
  <si>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</si>
  <si>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</si>
  <si>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</si>
  <si>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</si>
  <si>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</si>
  <si>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</si>
  <si>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</si>
  <si>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</si>
  <si>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</si>
  <si>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</si>
  <si>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</si>
  <si>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</si>
  <si>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</si>
  <si>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</si>
  <si>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</si>
  <si>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</si>
  <si>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</si>
  <si>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</si>
  <si>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</si>
  <si>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</si>
  <si>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</si>
  <si>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</si>
  <si>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</si>
  <si>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</si>
  <si>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</si>
  <si>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</si>
  <si>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</si>
  <si>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</si>
  <si>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</si>
  <si>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</si>
  <si>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</si>
  <si>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</si>
  <si>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</si>
  <si>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</si>
  <si>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</si>
  <si>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</si>
  <si>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</si>
  <si>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</si>
  <si>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</si>
  <si>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</si>
  <si>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</si>
  <si>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</si>
  <si>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</si>
  <si>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</si>
  <si>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</si>
  <si>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</si>
  <si>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</si>
  <si>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</si>
  <si>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</si>
  <si>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</si>
  <si>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</si>
  <si>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</si>
  <si>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</si>
  <si>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</si>
  <si>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</si>
  <si>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</si>
  <si>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</si>
  <si>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</si>
  <si>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</si>
  <si>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</si>
  <si>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</si>
  <si>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</si>
  <si>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</si>
  <si>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</si>
  <si>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</si>
  <si>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</si>
  <si>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</si>
  <si>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</si>
  <si>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</si>
  <si>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</si>
  <si>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</si>
  <si>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</si>
  <si>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</si>
  <si>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</si>
  <si>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</si>
  <si>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</si>
  <si>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</si>
  <si>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</si>
  <si>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</si>
  <si>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</si>
  <si>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</si>
  <si>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</si>
  <si>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</si>
  <si>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</si>
  <si>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</si>
  <si>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</si>
  <si>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</si>
  <si>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</si>
  <si>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</si>
  <si>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</si>
  <si>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</si>
  <si>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</si>
  <si>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</si>
  <si>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</si>
  <si>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</si>
  <si>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</si>
  <si>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</si>
  <si>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</si>
  <si>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</si>
  <si>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</si>
  <si>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</si>
  <si>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</si>
  <si>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</si>
  <si>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</si>
  <si>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</si>
  <si>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</si>
  <si>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</si>
  <si>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</si>
  <si>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</si>
  <si>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</si>
  <si>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</si>
  <si>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</si>
  <si>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</si>
  <si>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</si>
  <si>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</si>
  <si>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</si>
  <si>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</si>
  <si>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</si>
  <si>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</si>
  <si>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</si>
  <si>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</si>
  <si>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</si>
  <si>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</si>
  <si>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</si>
  <si>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</si>
  <si>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</si>
  <si>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</si>
  <si>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</si>
  <si>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</si>
  <si>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</si>
  <si>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</si>
  <si>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</si>
  <si>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</si>
  <si>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</si>
  <si>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</si>
  <si>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</si>
  <si>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</si>
  <si>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</si>
  <si>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</si>
  <si>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</si>
  <si>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</si>
  <si>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</si>
  <si>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</si>
  <si>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</si>
  <si>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</si>
  <si>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</si>
  <si>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</si>
  <si>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</si>
  <si>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</si>
  <si>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</si>
  <si>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</si>
  <si>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</si>
  <si>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</si>
  <si>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</si>
  <si>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</si>
  <si>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</si>
  <si>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</si>
  <si>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</si>
  <si>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</si>
  <si>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</si>
  <si>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</si>
  <si>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</si>
  <si>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</si>
  <si>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</si>
  <si>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</si>
  <si>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</si>
  <si>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</si>
  <si>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</si>
  <si>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</si>
  <si>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</si>
  <si>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</si>
  <si>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</si>
  <si>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</si>
  <si>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</si>
  <si>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</si>
  <si>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</si>
  <si>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</si>
  <si>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</si>
  <si>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</si>
  <si>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</si>
  <si>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</si>
  <si>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</si>
  <si>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</si>
  <si>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</si>
  <si>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</si>
  <si>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</si>
  <si>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</si>
  <si>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</si>
  <si>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</si>
  <si>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</si>
  <si>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</si>
  <si>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</si>
  <si>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</si>
  <si>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</si>
  <si>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</si>
  <si>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</si>
  <si>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</si>
  <si>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</si>
  <si>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</si>
  <si>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</si>
  <si>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</si>
  <si>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</si>
  <si>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</si>
  <si>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</si>
  <si>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</si>
  <si>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</si>
  <si>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</si>
  <si>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</si>
  <si>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</si>
  <si>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</si>
  <si>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</si>
  <si>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</si>
  <si>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</si>
  <si>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</si>
  <si>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</si>
  <si>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</si>
  <si>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</si>
  <si>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</si>
  <si>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</si>
  <si>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</si>
  <si>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</si>
  <si>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</si>
  <si>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</si>
  <si>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</si>
  <si>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</si>
  <si>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</si>
  <si>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</si>
  <si>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</si>
  <si>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</si>
  <si>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</si>
  <si>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</si>
  <si>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</si>
  <si>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</si>
  <si>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</si>
  <si>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</si>
  <si>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</si>
  <si>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</si>
  <si>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</si>
  <si>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</si>
  <si>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</si>
  <si>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</si>
  <si>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</si>
  <si>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</si>
  <si>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</si>
  <si>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</si>
  <si>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</si>
  <si>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</si>
  <si>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</si>
  <si>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</si>
  <si>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</si>
  <si>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</si>
  <si>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</si>
  <si>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</si>
  <si>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</si>
  <si>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</si>
  <si>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</si>
  <si>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</si>
  <si>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</si>
  <si>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</si>
  <si>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</si>
  <si>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</si>
  <si>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</si>
  <si>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</si>
  <si>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</si>
  <si>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</si>
  <si>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</si>
  <si>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</si>
  <si>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</si>
  <si>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</si>
  <si>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</si>
  <si>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</si>
  <si>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</si>
  <si>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</si>
  <si>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</si>
  <si>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</si>
  <si>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</si>
  <si>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</si>
  <si>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</si>
  <si>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</si>
  <si>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</si>
  <si>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</si>
  <si>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</si>
  <si>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</si>
  <si>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</si>
  <si>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</si>
  <si>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</si>
  <si>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</si>
  <si>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</si>
  <si>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</si>
  <si>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</si>
  <si>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</si>
  <si>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</si>
  <si>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</si>
  <si>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</si>
  <si>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</si>
  <si>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</si>
  <si>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</si>
  <si>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</si>
  <si>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</si>
  <si>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</si>
  <si>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</si>
  <si>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</si>
  <si>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</si>
  <si>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</si>
  <si>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</si>
  <si>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</si>
  <si>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</si>
  <si>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</si>
  <si>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</si>
  <si>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</si>
  <si>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</si>
  <si>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</si>
  <si>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</si>
  <si>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</si>
  <si>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</si>
  <si>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</si>
  <si>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</si>
  <si>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</si>
  <si>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</si>
  <si>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</si>
  <si>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</si>
  <si>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</si>
  <si>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</si>
  <si>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</si>
  <si>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</si>
  <si>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</si>
  <si>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</si>
  <si>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</si>
  <si>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</si>
  <si>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</si>
  <si>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</si>
  <si>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</si>
  <si>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</si>
  <si>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</si>
  <si>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</si>
  <si>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</si>
  <si>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</si>
  <si>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</si>
  <si>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</si>
  <si>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</si>
  <si>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</si>
  <si>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</si>
  <si>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</si>
  <si>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</si>
  <si>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</si>
  <si>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</si>
  <si>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</si>
  <si>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</si>
  <si>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</si>
  <si>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</si>
  <si>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</si>
  <si>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</si>
  <si>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</si>
  <si>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</si>
  <si>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</si>
  <si>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</si>
  <si>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</si>
  <si>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</si>
  <si>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</si>
  <si>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</si>
  <si>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</si>
  <si>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</si>
  <si>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</si>
  <si>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</si>
  <si>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</si>
  <si>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</si>
  <si>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</si>
  <si>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</si>
  <si>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</si>
  <si>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</si>
  <si>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</si>
  <si>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</si>
  <si>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</si>
  <si>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</si>
  <si>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</si>
  <si>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</si>
  <si>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</si>
  <si>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</si>
  <si>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</si>
  <si>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</si>
  <si>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</si>
  <si>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</si>
  <si>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</si>
  <si>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</si>
  <si>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</si>
  <si>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</si>
  <si>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</si>
  <si>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</si>
  <si>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</si>
  <si>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</si>
  <si>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</si>
  <si>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</si>
  <si>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</si>
  <si>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</si>
  <si>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</si>
  <si>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</si>
  <si>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</si>
  <si>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</si>
  <si>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</si>
  <si>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</si>
  <si>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</si>
  <si>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</si>
  <si>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</si>
  <si>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</si>
  <si>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</si>
  <si>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</si>
  <si>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</si>
  <si>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</si>
  <si>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</si>
  <si>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</si>
  <si>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</si>
  <si>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</si>
  <si>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</si>
  <si>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</si>
  <si>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</si>
  <si>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</si>
  <si>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</si>
  <si>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</si>
  <si>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</si>
  <si>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</si>
  <si>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</si>
  <si>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</si>
  <si>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</si>
  <si>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</si>
  <si>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</si>
  <si>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</si>
  <si>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</si>
  <si>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</si>
  <si>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</si>
  <si>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</si>
  <si>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</si>
  <si>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</si>
  <si>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</si>
  <si>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</si>
  <si>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</si>
  <si>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</si>
  <si>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</si>
  <si>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</si>
  <si>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</si>
  <si>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</si>
  <si>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</si>
  <si>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</si>
  <si>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</si>
  <si>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</si>
  <si>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</si>
  <si>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</si>
  <si>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</si>
  <si>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</si>
  <si>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</si>
  <si>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</si>
  <si>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</si>
  <si>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</si>
  <si>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</si>
  <si>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</si>
  <si>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</si>
  <si>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</si>
  <si>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</si>
  <si>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</si>
  <si>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</si>
  <si>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</si>
  <si>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</si>
  <si>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</si>
  <si>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</si>
  <si>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</si>
  <si>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</si>
  <si>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</si>
  <si>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</si>
  <si>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</si>
  <si>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</si>
  <si>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</si>
  <si>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</si>
  <si>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</si>
  <si>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</si>
  <si>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</si>
  <si>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</si>
  <si>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</si>
  <si>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</si>
  <si>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</si>
  <si>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</si>
  <si>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</si>
  <si>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</si>
  <si>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</si>
  <si>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</si>
  <si>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</si>
  <si>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</si>
  <si>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</si>
  <si>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</si>
  <si>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</si>
  <si>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</si>
  <si>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</si>
  <si>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</si>
  <si>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</si>
  <si>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</si>
  <si>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</si>
  <si>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</si>
  <si>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</si>
  <si>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</si>
  <si>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</si>
  <si>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</si>
  <si>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</si>
  <si>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</si>
  <si>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</si>
  <si>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</si>
  <si>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</si>
  <si>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</si>
  <si>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</si>
  <si>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</si>
  <si>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</si>
  <si>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</si>
  <si>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</si>
  <si>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</si>
  <si>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</si>
  <si>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</si>
  <si>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</si>
  <si>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</si>
  <si>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</si>
  <si>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</si>
  <si>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</si>
  <si>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</si>
  <si>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</si>
  <si>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</si>
  <si>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</si>
  <si>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</si>
  <si>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</si>
  <si>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</si>
  <si>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</si>
  <si>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</si>
  <si>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</si>
  <si>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</si>
  <si>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</si>
  <si>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</si>
  <si>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</si>
  <si>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</si>
  <si>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</si>
  <si>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</si>
  <si>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</si>
  <si>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</si>
  <si>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</si>
  <si>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</si>
  <si>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</si>
  <si>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</si>
  <si>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</si>
  <si>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</si>
  <si>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</si>
  <si>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</si>
  <si>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</si>
  <si>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</si>
  <si>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</si>
  <si>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</si>
  <si>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</si>
  <si>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</si>
  <si>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</si>
  <si>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</si>
  <si>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</si>
  <si>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</si>
  <si>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</si>
  <si>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</si>
  <si>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</si>
  <si>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</si>
  <si>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</si>
  <si>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</si>
  <si>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</si>
  <si>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</si>
  <si>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</si>
  <si>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</si>
  <si>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</si>
  <si>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</si>
  <si>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</si>
  <si>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</si>
  <si>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</si>
  <si>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</si>
  <si>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</si>
  <si>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</si>
  <si>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</si>
  <si>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</si>
  <si>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</si>
  <si>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</si>
  <si>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</si>
  <si>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</si>
  <si>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</si>
  <si>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</si>
  <si>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</si>
  <si>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</si>
  <si>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</si>
  <si>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</si>
  <si>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</si>
  <si>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</si>
  <si>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</si>
  <si>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</si>
  <si>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</si>
  <si>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</si>
  <si>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</si>
  <si>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</si>
  <si>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</si>
  <si>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</si>
  <si>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</si>
  <si>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</si>
  <si>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</si>
  <si>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</si>
  <si>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</si>
  <si>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</si>
  <si>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</si>
  <si>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</si>
  <si>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</si>
  <si>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</si>
  <si>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</si>
  <si>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</si>
  <si>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</si>
  <si>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</si>
  <si>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</si>
  <si>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</si>
  <si>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</si>
  <si>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</si>
  <si>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</si>
  <si>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</si>
  <si>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</si>
  <si>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</si>
  <si>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</si>
  <si>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</si>
  <si>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</si>
  <si>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</si>
  <si>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</si>
  <si>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</si>
  <si>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</si>
  <si>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</si>
  <si>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</si>
  <si>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</si>
  <si>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</si>
  <si>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</si>
  <si>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</si>
  <si>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</si>
  <si>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</si>
  <si>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</si>
  <si>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</si>
  <si>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</si>
  <si>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</si>
  <si>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</si>
  <si>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</si>
  <si>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</si>
  <si>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</si>
  <si>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</si>
  <si>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</si>
  <si>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</si>
  <si>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</si>
  <si>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</si>
  <si>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</si>
  <si>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</si>
  <si>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</si>
  <si>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</si>
  <si>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</si>
  <si>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</si>
  <si>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</si>
  <si>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</si>
  <si>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</si>
  <si>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</si>
  <si>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</si>
  <si>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</si>
  <si>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</si>
  <si>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</si>
  <si>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</si>
  <si>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</si>
  <si>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</si>
  <si>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</si>
  <si>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</si>
  <si>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</si>
  <si>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</si>
  <si>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</si>
  <si>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</si>
  <si>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</si>
  <si>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</si>
  <si>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</si>
  <si>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</si>
  <si>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</si>
  <si>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</si>
  <si>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</si>
  <si>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</si>
  <si>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</si>
  <si>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</si>
  <si>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</si>
  <si>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</si>
  <si>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</si>
  <si>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</si>
  <si>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</si>
  <si>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</si>
  <si>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</si>
  <si>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</si>
  <si>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</si>
  <si>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</si>
  <si>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</si>
  <si>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</si>
  <si>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</si>
  <si>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</si>
  <si>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</si>
  <si>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</si>
  <si>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</si>
  <si>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</si>
  <si>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</si>
  <si>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</si>
  <si>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</si>
  <si>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</si>
  <si>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</si>
  <si>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</si>
  <si>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</si>
  <si>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</si>
  <si>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</si>
  <si>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</si>
  <si>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</si>
  <si>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</si>
  <si>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</si>
  <si>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</si>
  <si>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</si>
  <si>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</si>
  <si>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</si>
  <si>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</si>
  <si>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</si>
  <si>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</si>
  <si>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</si>
  <si>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</si>
  <si>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</si>
  <si>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</si>
  <si>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</si>
  <si>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</si>
  <si>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</si>
  <si>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</si>
  <si>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</si>
  <si>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</si>
  <si>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</si>
  <si>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</si>
  <si>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</si>
  <si>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</si>
  <si>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</si>
  <si>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</si>
  <si>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</si>
  <si>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</si>
  <si>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</si>
  <si>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</si>
  <si>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</si>
  <si>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</si>
  <si>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</si>
  <si>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</si>
  <si>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</si>
  <si>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</si>
  <si>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</si>
  <si>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</si>
  <si>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</si>
  <si>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</si>
  <si>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</si>
  <si>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</si>
  <si>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</si>
  <si>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</si>
  <si>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</si>
  <si>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</si>
  <si>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</si>
  <si>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</si>
  <si>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</si>
  <si>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</si>
  <si>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</si>
  <si>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</si>
  <si>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</si>
  <si>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</si>
  <si>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</si>
  <si>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</si>
  <si>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</si>
  <si>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</si>
  <si>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</si>
  <si>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</si>
  <si>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</si>
  <si>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</si>
  <si>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</si>
  <si>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</si>
  <si>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</si>
  <si>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</si>
  <si>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</si>
  <si>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</si>
  <si>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</si>
  <si>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</si>
  <si>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</si>
  <si>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</si>
  <si>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</si>
  <si>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</si>
  <si>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</si>
  <si>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</si>
  <si>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</si>
  <si>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</si>
  <si>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</si>
  <si>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</si>
  <si>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</si>
  <si>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</si>
  <si>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</si>
  <si>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</si>
  <si>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</si>
  <si>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</si>
  <si>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</si>
  <si>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</si>
  <si>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</si>
  <si>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</si>
  <si>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</si>
  <si>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</si>
  <si>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</si>
  <si>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</si>
  <si>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</si>
  <si>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</si>
  <si>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</si>
  <si>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</si>
  <si>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</si>
  <si>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</si>
  <si>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</si>
  <si>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</si>
  <si>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</si>
  <si>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</si>
  <si>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</si>
  <si>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</si>
  <si>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</si>
  <si>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</si>
  <si>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</si>
  <si>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</si>
  <si>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</si>
  <si>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</si>
  <si>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</si>
  <si>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</si>
  <si>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</si>
  <si>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</si>
  <si>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</si>
  <si>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</si>
  <si>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</si>
  <si>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</si>
  <si>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</si>
  <si>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</si>
  <si>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</si>
  <si>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</si>
  <si>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</si>
  <si>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</si>
  <si>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</si>
  <si>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</si>
  <si>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</si>
  <si>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</si>
  <si>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</si>
  <si>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</si>
  <si>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</si>
  <si>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</si>
  <si>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</si>
  <si>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</si>
  <si>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</si>
  <si>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</si>
  <si>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</si>
  <si>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</si>
  <si>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</si>
  <si>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</si>
  <si>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</si>
  <si>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</si>
  <si>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</si>
  <si>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</si>
  <si>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</si>
  <si>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</si>
  <si>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</si>
  <si>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</si>
  <si>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</si>
  <si>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</si>
  <si>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</si>
  <si>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</si>
  <si>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</si>
  <si>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</si>
  <si>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</si>
  <si>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</si>
  <si>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</si>
  <si>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</si>
  <si>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</si>
  <si>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</si>
  <si>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</si>
  <si>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</si>
  <si>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</si>
  <si>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</si>
  <si>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</si>
  <si>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</si>
  <si>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</si>
  <si>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</si>
  <si>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</si>
  <si>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</si>
  <si>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</si>
  <si>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</si>
  <si>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</si>
  <si>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</si>
  <si>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</si>
  <si>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</si>
  <si>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</si>
  <si>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</si>
  <si>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</si>
  <si>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</si>
  <si>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</si>
  <si>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</si>
  <si>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</si>
  <si>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</si>
  <si>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</si>
  <si>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</si>
  <si>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</si>
  <si>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</si>
  <si>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</si>
  <si>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</si>
  <si>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</si>
  <si>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</si>
  <si>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</si>
  <si>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</si>
  <si>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</si>
  <si>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</si>
  <si>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</si>
  <si>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</si>
  <si>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</si>
  <si>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</si>
  <si>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</si>
  <si>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</si>
  <si>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</si>
  <si>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</si>
  <si>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</si>
  <si>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</si>
  <si>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</si>
  <si>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</si>
  <si>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</si>
  <si>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</si>
  <si>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</si>
  <si>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</si>
  <si>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</si>
  <si>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</si>
  <si>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</si>
  <si>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</si>
  <si>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</si>
  <si>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</si>
  <si>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</si>
  <si>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</si>
  <si>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</si>
  <si>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</si>
  <si>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</si>
  <si>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</si>
  <si>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</si>
  <si>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</si>
  <si>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</si>
  <si>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</si>
  <si>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</si>
  <si>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</si>
  <si>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</si>
  <si>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</si>
  <si>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</si>
  <si>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</si>
  <si>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</si>
  <si>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</si>
  <si>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</si>
  <si>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</si>
  <si>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</si>
  <si>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</si>
  <si>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</si>
  <si>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</si>
  <si>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</si>
  <si>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</si>
  <si>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</si>
  <si>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</si>
  <si>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</si>
  <si>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</si>
  <si>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</si>
  <si>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</si>
  <si>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</si>
  <si>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</si>
  <si>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</si>
  <si>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</si>
  <si>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</si>
  <si>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</si>
  <si>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</si>
  <si>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</si>
  <si>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</si>
  <si>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</si>
  <si>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</si>
  <si>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</si>
  <si>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</si>
  <si>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</si>
  <si>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</si>
  <si>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</si>
  <si>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</si>
  <si>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</si>
  <si>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</si>
  <si>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</si>
  <si>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</si>
  <si>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</si>
  <si>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</si>
  <si>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</si>
  <si>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</si>
  <si>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</si>
  <si>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</si>
  <si>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</si>
  <si>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</si>
  <si>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</si>
  <si>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</si>
  <si>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</si>
  <si>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</si>
  <si>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</si>
  <si>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</si>
  <si>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</si>
  <si>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</si>
  <si>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</si>
  <si>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</si>
  <si>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</si>
  <si>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</si>
  <si>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</si>
  <si>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</si>
  <si>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</si>
  <si>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</si>
  <si>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</si>
  <si>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</si>
  <si>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</si>
  <si>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</si>
  <si>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</si>
  <si>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</si>
  <si>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</si>
  <si>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</si>
  <si>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</si>
  <si>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</si>
  <si>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</si>
  <si>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</si>
  <si>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</si>
  <si>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</si>
  <si>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</si>
  <si>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</si>
  <si>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</si>
  <si>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</si>
  <si>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</si>
  <si>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</si>
  <si>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</si>
  <si>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</si>
  <si>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</si>
  <si>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</si>
  <si>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</si>
  <si>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</si>
  <si>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</si>
  <si>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</si>
  <si>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</si>
  <si>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</si>
  <si>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</si>
  <si>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</si>
  <si>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</si>
  <si>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</si>
  <si>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</si>
  <si>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</si>
  <si>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</si>
  <si>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</si>
  <si>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</si>
  <si>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</si>
  <si>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</si>
  <si>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</si>
  <si>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</si>
  <si>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</si>
  <si>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</si>
  <si>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</si>
  <si>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</si>
  <si>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</si>
  <si>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</si>
  <si>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</si>
  <si>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</si>
  <si>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</si>
  <si>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</si>
  <si>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</si>
  <si>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</si>
  <si>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</si>
  <si>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</si>
  <si>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</si>
  <si>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</si>
  <si>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</si>
  <si>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</si>
  <si>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</si>
  <si>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</si>
  <si>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</si>
  <si>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</si>
  <si>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</si>
  <si>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</si>
  <si>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</si>
  <si>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</si>
  <si>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</si>
  <si>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</si>
  <si>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</si>
  <si>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</si>
  <si>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</si>
  <si>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</si>
  <si>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</si>
  <si>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</si>
  <si>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</si>
  <si>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</si>
  <si>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</si>
  <si>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</si>
  <si>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</si>
  <si>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</si>
  <si>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</si>
  <si>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</si>
  <si>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</si>
  <si>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</si>
  <si>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</si>
  <si>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</si>
  <si>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</si>
  <si>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</si>
  <si>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</si>
  <si>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</si>
  <si>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</si>
  <si>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</si>
  <si>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</si>
  <si>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</si>
  <si>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</si>
  <si>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</si>
  <si>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</si>
  <si>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</si>
  <si>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</si>
  <si>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</si>
  <si>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</si>
  <si>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</si>
  <si>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</si>
  <si>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</si>
  <si>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</si>
  <si>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</si>
  <si>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</si>
  <si>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</si>
  <si>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</si>
  <si>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</si>
  <si>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</si>
  <si>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</si>
  <si>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</si>
  <si>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</si>
  <si>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</si>
  <si>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</si>
  <si>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</si>
  <si>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</si>
  <si>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</si>
  <si>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</si>
  <si>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</si>
  <si>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</si>
  <si>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</si>
  <si>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</si>
  <si>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</si>
  <si>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</si>
  <si>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</si>
  <si>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</si>
  <si>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</si>
  <si>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</si>
  <si>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</si>
  <si>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</si>
  <si>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</si>
  <si>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</si>
  <si>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</si>
  <si>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</si>
  <si>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</si>
  <si>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</si>
  <si>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</si>
  <si>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</si>
  <si>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</si>
  <si>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</si>
  <si>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</si>
  <si>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</si>
  <si>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</si>
  <si>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</si>
  <si>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</si>
  <si>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</si>
  <si>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</si>
  <si>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</si>
  <si>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</si>
  <si>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</si>
  <si>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</si>
  <si>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</si>
  <si>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</si>
  <si>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</si>
  <si>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</si>
  <si>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</si>
  <si>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</si>
  <si>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</si>
  <si>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</si>
  <si>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</si>
  <si>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</si>
  <si>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</si>
  <si>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</si>
  <si>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</si>
  <si>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</si>
  <si>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</si>
  <si>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</si>
  <si>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</si>
  <si>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</si>
  <si>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</si>
  <si>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</si>
  <si>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</si>
  <si>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</si>
  <si>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</si>
  <si>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</si>
  <si>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</si>
  <si>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</si>
  <si>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</si>
  <si>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</si>
  <si>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</si>
  <si>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</si>
  <si>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</si>
  <si>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</si>
  <si>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</si>
  <si>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</si>
  <si>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</si>
  <si>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</si>
  <si>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</si>
  <si>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</si>
  <si>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</si>
  <si>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</si>
  <si>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</si>
  <si>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</si>
  <si>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</si>
  <si>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</si>
  <si>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</si>
  <si>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</si>
  <si>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</si>
  <si>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</si>
  <si>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</si>
  <si>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</si>
  <si>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</si>
  <si>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</si>
  <si>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</si>
  <si>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</si>
  <si>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</si>
  <si>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</si>
  <si>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</si>
  <si>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</si>
  <si>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</si>
  <si>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</si>
  <si>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</si>
  <si>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</si>
  <si>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</si>
  <si>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</si>
  <si>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</si>
  <si>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</si>
  <si>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</si>
  <si>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</si>
  <si>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</si>
  <si>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</si>
  <si>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</si>
  <si>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</si>
  <si>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</si>
  <si>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</si>
  <si>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</si>
  <si>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</si>
  <si>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</si>
  <si>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</si>
  <si>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</si>
  <si>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</si>
  <si>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</si>
  <si>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</si>
  <si>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</si>
  <si>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</si>
  <si>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</si>
  <si>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</si>
  <si>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</si>
  <si>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</si>
  <si>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</si>
  <si>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</si>
  <si>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</si>
  <si>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</si>
  <si>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</si>
  <si>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</si>
  <si>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</si>
  <si>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</si>
  <si>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</si>
  <si>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</si>
  <si>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</si>
  <si>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</si>
  <si>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</si>
  <si>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</si>
  <si>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</si>
  <si>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</si>
  <si>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</si>
  <si>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</si>
  <si>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</si>
  <si>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</si>
  <si>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</si>
  <si>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</si>
  <si>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</si>
  <si>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</si>
  <si>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</si>
  <si>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</si>
  <si>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</si>
  <si>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</si>
  <si>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</si>
  <si>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</si>
  <si>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</si>
  <si>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</si>
  <si>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</si>
  <si>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</si>
  <si>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</si>
  <si>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</si>
  <si>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</si>
  <si>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</si>
  <si>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</si>
  <si>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</si>
  <si>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</si>
  <si>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</si>
  <si>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</si>
  <si>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</si>
  <si>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</si>
  <si>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</si>
  <si>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</si>
  <si>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</si>
  <si>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</si>
  <si>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</si>
  <si>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</si>
  <si>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</si>
  <si>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</si>
  <si>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</si>
  <si>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</si>
  <si>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</si>
  <si>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</si>
  <si>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</si>
  <si>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</si>
  <si>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</si>
  <si>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</si>
  <si>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</si>
  <si>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</si>
  <si>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</si>
  <si>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</si>
  <si>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</si>
  <si>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</si>
  <si>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</si>
  <si>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</si>
  <si>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</si>
  <si>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</si>
  <si>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</si>
  <si>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</si>
  <si>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</si>
  <si>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</si>
  <si>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</si>
  <si>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</si>
  <si>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</si>
  <si>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</si>
  <si>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</si>
  <si>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</si>
  <si>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</si>
  <si>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</si>
  <si>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</si>
  <si>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</si>
  <si>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</si>
  <si>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</si>
  <si>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</si>
  <si>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</si>
  <si>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</si>
  <si>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</si>
  <si>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</si>
  <si>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</si>
  <si>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</si>
  <si>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</si>
  <si>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</si>
  <si>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</si>
  <si>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</si>
  <si>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</si>
  <si>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</si>
  <si>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</si>
  <si>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</si>
  <si>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</si>
  <si>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</si>
  <si>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</si>
  <si>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</si>
  <si>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</si>
  <si>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</si>
  <si>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</si>
  <si>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</si>
  <si>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</si>
  <si>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</si>
  <si>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</si>
  <si>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</si>
  <si>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</si>
  <si>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</si>
  <si>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</si>
  <si>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</si>
  <si>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</si>
  <si>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</si>
  <si>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</si>
  <si>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</si>
  <si>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</si>
  <si>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</si>
  <si>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</si>
  <si>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</si>
  <si>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</si>
  <si>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</si>
  <si>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</si>
  <si>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</si>
  <si>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</si>
  <si>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</si>
  <si>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</si>
  <si>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</si>
  <si>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</si>
  <si>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</si>
  <si>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</si>
  <si>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</si>
  <si>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</si>
  <si>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</si>
  <si>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</si>
  <si>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</si>
  <si>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</si>
  <si>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</si>
  <si>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</si>
  <si>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</si>
  <si>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</si>
  <si>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</si>
  <si>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</si>
  <si>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</si>
  <si>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</si>
  <si>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</si>
  <si>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</si>
  <si>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</si>
  <si>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</si>
  <si>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</si>
  <si>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</si>
  <si>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</si>
  <si>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</si>
  <si>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</si>
  <si>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</si>
  <si>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</si>
  <si>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</si>
  <si>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</si>
  <si>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</si>
  <si>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</si>
  <si>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</si>
  <si>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</si>
  <si>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</si>
  <si>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</si>
  <si>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</si>
  <si>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</si>
  <si>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</si>
  <si>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</si>
  <si>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</si>
  <si>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</si>
  <si>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</si>
  <si>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</si>
  <si>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</si>
  <si>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</si>
  <si>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</si>
  <si>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</si>
  <si>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</si>
  <si>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</si>
  <si>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</si>
  <si>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</si>
  <si>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</si>
  <si>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</si>
  <si>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</si>
  <si>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</si>
  <si>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</si>
  <si>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</si>
  <si>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</si>
  <si>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</si>
  <si>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</si>
  <si>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</si>
  <si>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</si>
  <si>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</si>
  <si>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</si>
  <si>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</si>
  <si>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</si>
  <si>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</si>
  <si>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</si>
  <si>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</si>
  <si>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</si>
  <si>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</si>
  <si>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</si>
  <si>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</si>
  <si>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</si>
  <si>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</si>
  <si>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</si>
  <si>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</si>
  <si>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</si>
  <si>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</si>
  <si>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</si>
  <si>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</si>
  <si>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</si>
  <si>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</si>
  <si>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</si>
  <si>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</si>
  <si>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</si>
  <si>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</si>
  <si>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</si>
  <si>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</si>
  <si>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</si>
  <si>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</si>
  <si>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</si>
  <si>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</si>
  <si>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</si>
  <si>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</si>
  <si>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</si>
  <si>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</si>
  <si>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</si>
  <si>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</si>
  <si>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</si>
  <si>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</si>
  <si>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</si>
  <si>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</si>
  <si>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</si>
  <si>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</si>
  <si>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</si>
  <si>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</si>
  <si>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</si>
  <si>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</si>
  <si>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</si>
  <si>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</si>
  <si>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</si>
  <si>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</si>
  <si>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</si>
  <si>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</si>
  <si>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</si>
  <si>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</si>
  <si>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</si>
  <si>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</si>
  <si>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</si>
  <si>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</si>
  <si>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</si>
  <si>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</si>
  <si>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</si>
  <si>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</si>
  <si>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</si>
  <si>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</si>
  <si>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</si>
  <si>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</si>
  <si>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</si>
  <si>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</si>
  <si>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</si>
  <si>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</si>
  <si>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</si>
  <si>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</si>
  <si>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</si>
  <si>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</si>
  <si>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</si>
  <si>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</si>
  <si>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</si>
  <si>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</si>
  <si>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</si>
  <si>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</si>
  <si>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</si>
  <si>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</si>
  <si>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</si>
  <si>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</si>
  <si>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</si>
  <si>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</si>
  <si>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</si>
  <si>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</si>
  <si>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</si>
  <si>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</si>
  <si>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</si>
  <si>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</si>
  <si>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</si>
  <si>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</si>
  <si>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</si>
  <si>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</si>
  <si>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</si>
  <si>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</si>
  <si>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</si>
  <si>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</si>
  <si>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</si>
  <si>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</si>
  <si>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</si>
  <si>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</si>
  <si>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</si>
  <si>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</si>
  <si>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</si>
  <si>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</si>
  <si>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</si>
  <si>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</si>
  <si>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</si>
  <si>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</si>
  <si>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</si>
  <si>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</si>
  <si>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</si>
  <si>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</si>
  <si>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</si>
  <si>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</si>
  <si>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</si>
  <si>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</si>
  <si>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</si>
  <si>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</si>
  <si>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</si>
  <si>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</si>
  <si>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</si>
  <si>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</si>
  <si>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</si>
  <si>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</si>
  <si>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</si>
  <si>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</si>
  <si>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</si>
  <si>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</si>
  <si>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</si>
  <si>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</si>
  <si>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</si>
  <si>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</si>
  <si>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</si>
  <si>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</si>
  <si>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</si>
  <si>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</si>
  <si>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</si>
  <si>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</si>
  <si>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</si>
  <si>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</si>
  <si>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</si>
  <si>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</si>
  <si>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</si>
  <si>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</si>
  <si>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</si>
  <si>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</si>
  <si>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</si>
  <si>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</si>
  <si>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</si>
  <si>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</si>
  <si>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</si>
  <si>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</si>
  <si>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</si>
  <si>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</si>
  <si>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</si>
  <si>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</si>
  <si>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</si>
  <si>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</si>
  <si>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</si>
  <si>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</si>
  <si>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</si>
  <si>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</si>
  <si>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</si>
  <si>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</si>
  <si>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</si>
  <si>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</si>
  <si>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</si>
  <si>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</si>
  <si>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</si>
  <si>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</si>
  <si>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</si>
  <si>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</si>
  <si>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</si>
  <si>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</si>
  <si>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</si>
  <si>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</si>
  <si>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</si>
  <si>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</si>
  <si>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</si>
  <si>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</si>
  <si>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</si>
  <si>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</si>
  <si>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</si>
  <si>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</si>
  <si>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</si>
  <si>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</si>
  <si>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</si>
  <si>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</si>
  <si>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</si>
  <si>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</si>
  <si>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</si>
  <si>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</si>
  <si>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</si>
  <si>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</si>
  <si>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</si>
  <si>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</si>
  <si>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</si>
  <si>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</si>
  <si>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</si>
  <si>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</si>
  <si>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</si>
  <si>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</si>
  <si>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</si>
  <si>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</si>
  <si>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</si>
  <si>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</si>
  <si>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</si>
  <si>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</si>
  <si>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</si>
  <si>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</si>
  <si>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</si>
  <si>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</si>
  <si>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</si>
  <si>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</si>
  <si>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</si>
  <si>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</si>
  <si>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</si>
  <si>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</si>
  <si>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</si>
  <si>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</si>
  <si>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</si>
  <si>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</si>
  <si>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</si>
  <si>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</si>
  <si>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</si>
  <si>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</si>
  <si>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</si>
  <si>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</si>
  <si>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</si>
  <si>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</si>
  <si>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</si>
  <si>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</si>
  <si>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</si>
  <si>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</si>
  <si>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</si>
  <si>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</si>
  <si>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</si>
  <si>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</si>
  <si>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</si>
  <si>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</si>
  <si>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</si>
  <si>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</si>
  <si>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</si>
  <si>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</si>
  <si>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</si>
  <si>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</si>
  <si>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</si>
  <si>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</si>
  <si>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</si>
  <si>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</si>
  <si>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</si>
  <si>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</si>
  <si>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</si>
  <si>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</si>
  <si>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</si>
  <si>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</si>
  <si>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</si>
  <si>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</si>
  <si>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</si>
  <si>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</si>
  <si>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</si>
  <si>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</si>
  <si>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</si>
  <si>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</si>
  <si>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</si>
  <si>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</si>
  <si>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</si>
  <si>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</si>
  <si>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</si>
  <si>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</si>
  <si>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</si>
  <si>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</si>
  <si>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</si>
  <si>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</si>
  <si>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</si>
  <si>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</si>
  <si>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</si>
  <si>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</si>
  <si>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</si>
  <si>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</si>
  <si>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</si>
  <si>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</si>
  <si>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</si>
  <si>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</si>
  <si>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</si>
  <si>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</si>
  <si>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</si>
  <si>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</si>
  <si>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</si>
  <si>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</si>
  <si>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</si>
  <si>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</si>
  <si>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</si>
  <si>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</si>
  <si>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</si>
  <si>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</si>
  <si>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</si>
  <si>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</si>
  <si>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</si>
  <si>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</si>
  <si>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</si>
  <si>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</si>
  <si>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</si>
  <si>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</si>
  <si>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</si>
  <si>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</si>
  <si>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</si>
  <si>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</si>
  <si>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</si>
  <si>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</si>
  <si>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</si>
  <si>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</si>
  <si>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</si>
  <si>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</si>
  <si>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</si>
  <si>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</si>
  <si>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</si>
  <si>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</si>
  <si>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</si>
  <si>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</si>
  <si>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</si>
  <si>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</si>
  <si>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</si>
  <si>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</si>
  <si>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</si>
  <si>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</si>
  <si>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</si>
  <si>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</si>
  <si>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</si>
  <si>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</si>
  <si>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</si>
  <si>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</si>
  <si>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</si>
  <si>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</si>
  <si>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</si>
  <si>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</si>
  <si>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</si>
  <si>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</si>
  <si>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</si>
  <si>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</si>
  <si>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</si>
  <si>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</si>
  <si>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</si>
  <si>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</si>
  <si>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</si>
  <si>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</si>
  <si>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</si>
  <si>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</si>
  <si>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</si>
  <si>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</si>
  <si>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</si>
  <si>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</si>
  <si>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</si>
  <si>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</si>
  <si>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</si>
  <si>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</si>
  <si>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</si>
  <si>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</si>
  <si>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</si>
  <si>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</si>
  <si>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</si>
  <si>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</si>
  <si>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</si>
  <si>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</si>
  <si>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</si>
  <si>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</si>
  <si>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</si>
  <si>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</si>
  <si>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</si>
  <si>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</si>
  <si>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</si>
  <si>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</si>
  <si>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</si>
  <si>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</si>
  <si>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</si>
  <si>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</si>
  <si>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</si>
  <si>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</si>
  <si>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</si>
  <si>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</si>
  <si>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</si>
  <si>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</si>
  <si>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</si>
  <si>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</si>
  <si>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</si>
  <si>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</si>
  <si>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</si>
  <si>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</si>
  <si>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</si>
  <si>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</si>
  <si>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</si>
  <si>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</si>
  <si>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</si>
  <si>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</si>
  <si>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</si>
  <si>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</si>
  <si>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</si>
  <si>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</si>
  <si>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</si>
  <si>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</si>
  <si>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</si>
  <si>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</si>
  <si>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</si>
  <si>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</si>
  <si>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</si>
  <si>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</si>
  <si>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</si>
  <si>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</si>
  <si>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</si>
  <si>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</si>
  <si>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</si>
  <si>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</si>
  <si>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</si>
  <si>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</si>
  <si>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</si>
  <si>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</si>
  <si>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</si>
  <si>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</si>
  <si>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</si>
  <si>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</si>
  <si>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</si>
  <si>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</si>
  <si>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</si>
  <si>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</si>
  <si>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</si>
  <si>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</si>
  <si>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</si>
  <si>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</si>
  <si>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</si>
  <si>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</si>
  <si>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</si>
  <si>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</si>
  <si>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</si>
  <si>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</si>
  <si>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</si>
  <si>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</si>
  <si>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</si>
  <si>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</si>
  <si>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</si>
  <si>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</si>
  <si>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</si>
  <si>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</si>
  <si>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</si>
  <si>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</si>
  <si>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</si>
  <si>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</si>
  <si>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</si>
  <si>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</si>
  <si>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</si>
  <si>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</si>
  <si>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</si>
  <si>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</si>
  <si>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</si>
  <si>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</si>
  <si>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</si>
  <si>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</si>
  <si>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</si>
  <si>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</si>
  <si>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</si>
  <si>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</si>
  <si>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</si>
  <si>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</si>
  <si>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</si>
  <si>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</si>
  <si>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</si>
  <si>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</si>
  <si>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</si>
  <si>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</si>
  <si>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</si>
  <si>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</si>
  <si>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</si>
  <si>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</si>
  <si>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</si>
  <si>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</si>
  <si>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</si>
  <si>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</si>
  <si>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</si>
  <si>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</si>
  <si>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</si>
  <si>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</si>
  <si>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</si>
  <si>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</si>
  <si>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</si>
  <si>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</si>
  <si>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</si>
  <si>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</si>
  <si>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</si>
  <si>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</si>
  <si>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</si>
  <si>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</si>
  <si>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</si>
  <si>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</si>
  <si>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</si>
  <si>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</si>
  <si>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</si>
  <si>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</si>
  <si>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</si>
  <si>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</si>
  <si>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</si>
  <si>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</si>
  <si>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</si>
  <si>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</si>
  <si>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</si>
  <si>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</si>
  <si>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</si>
  <si>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</si>
  <si>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</si>
  <si>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</si>
  <si>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</si>
  <si>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</si>
  <si>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</si>
  <si>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</si>
  <si>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</si>
  <si>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</si>
  <si>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</si>
  <si>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</si>
  <si>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</si>
  <si>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</si>
  <si>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</si>
  <si>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</si>
  <si>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</si>
  <si>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</si>
  <si>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</si>
  <si>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</si>
  <si>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</si>
  <si>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</si>
  <si>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</si>
  <si>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</si>
  <si>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</si>
  <si>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</si>
  <si>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</si>
  <si>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</si>
  <si>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</si>
  <si>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</si>
  <si>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</si>
  <si>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</si>
  <si>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</si>
  <si>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</si>
  <si>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</si>
  <si>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</si>
  <si>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</si>
  <si>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</si>
  <si>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</si>
  <si>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</si>
  <si>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</si>
  <si>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</si>
  <si>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</si>
  <si>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</si>
  <si>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</si>
  <si>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</si>
  <si>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</si>
  <si>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</si>
  <si>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</si>
  <si>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</si>
  <si>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</si>
  <si>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</si>
  <si>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</si>
  <si>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</si>
  <si>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</si>
  <si>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</si>
  <si>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</si>
  <si>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</si>
  <si>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</si>
  <si>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</si>
  <si>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</si>
  <si>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</si>
  <si>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</si>
  <si>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</si>
  <si>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</si>
  <si>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</si>
  <si>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</si>
  <si>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</si>
  <si>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</si>
  <si>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</si>
  <si>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</si>
  <si>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</si>
  <si>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</si>
  <si>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</si>
  <si>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</si>
  <si>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</si>
  <si>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</si>
  <si>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</si>
  <si>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</si>
  <si>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</si>
  <si>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</si>
  <si>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</si>
  <si>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</si>
  <si>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</si>
  <si>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</si>
  <si>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</si>
  <si>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</si>
  <si>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</si>
  <si>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</si>
  <si>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</si>
  <si>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</si>
  <si>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</si>
  <si>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</si>
  <si>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</si>
  <si>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</si>
  <si>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</si>
  <si>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</si>
  <si>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</si>
  <si>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</si>
  <si>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</si>
  <si>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</si>
  <si>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</si>
  <si>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</si>
  <si>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</si>
  <si>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</si>
  <si>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</si>
  <si>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</si>
  <si>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</si>
  <si>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</si>
  <si>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</si>
  <si>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</si>
  <si>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</si>
  <si>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</si>
  <si>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</si>
  <si>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</si>
  <si>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</si>
  <si>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</si>
  <si>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</si>
  <si>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</si>
  <si>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</si>
  <si>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</si>
  <si>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</si>
  <si>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</si>
  <si>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</si>
  <si>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</si>
  <si>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</si>
  <si>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</si>
  <si>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</si>
  <si>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</si>
  <si>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</si>
  <si>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</si>
  <si>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</si>
  <si>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</si>
  <si>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</si>
  <si>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</si>
  <si>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</si>
  <si>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</si>
  <si>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</si>
  <si>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</si>
  <si>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</si>
  <si>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</si>
  <si>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</si>
  <si>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</si>
  <si>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</si>
  <si>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</si>
  <si>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</si>
  <si>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</si>
  <si>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</si>
  <si>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</si>
  <si>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</si>
  <si>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</si>
  <si>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</si>
  <si>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</si>
  <si>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</si>
  <si>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</si>
  <si>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</si>
  <si>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</si>
  <si>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</si>
  <si>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</si>
  <si>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</si>
  <si>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</si>
  <si>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</si>
  <si>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</si>
  <si>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</si>
  <si>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</si>
  <si>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</si>
  <si>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</si>
  <si>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</si>
  <si>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</si>
  <si>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</si>
  <si>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</si>
  <si>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</si>
  <si>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</si>
  <si>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</si>
  <si>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</si>
  <si>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</si>
  <si>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</si>
  <si>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</si>
  <si>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</si>
  <si>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</si>
  <si>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</si>
  <si>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</si>
  <si>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</si>
  <si>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</si>
  <si>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</si>
  <si>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</si>
  <si>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</si>
  <si>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</si>
  <si>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</si>
  <si>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</si>
  <si>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</si>
  <si>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</si>
  <si>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</si>
  <si>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</si>
  <si>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</si>
  <si>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</si>
  <si>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</si>
  <si>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</si>
  <si>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</si>
  <si>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</si>
  <si>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</si>
  <si>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</si>
  <si>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</si>
  <si>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</si>
  <si>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</si>
  <si>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</si>
  <si>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</si>
  <si>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</si>
  <si>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</si>
  <si>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</si>
  <si>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</si>
  <si>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</si>
  <si>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</si>
  <si>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</si>
  <si>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</si>
  <si>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</si>
  <si>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</si>
  <si>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</si>
  <si>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</si>
  <si>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</si>
  <si>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</si>
  <si>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</si>
  <si>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</si>
  <si>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</si>
  <si>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</si>
  <si>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</si>
  <si>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</si>
  <si>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</si>
  <si>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</si>
  <si>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</si>
  <si>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</si>
  <si>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</si>
  <si>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</si>
  <si>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</si>
  <si>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</si>
  <si>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</si>
  <si>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</si>
  <si>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</si>
  <si>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</si>
  <si>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</si>
  <si>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</si>
  <si>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</si>
  <si>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</si>
  <si>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</si>
  <si>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</si>
  <si>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</si>
  <si>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</si>
  <si>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</si>
  <si>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</si>
  <si>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</si>
  <si>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</si>
  <si>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</si>
  <si>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</si>
  <si>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</si>
  <si>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</si>
  <si>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</si>
  <si>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</si>
  <si>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</si>
  <si>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</si>
  <si>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</si>
  <si>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</si>
  <si>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</si>
  <si>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</si>
  <si>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</si>
  <si>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</si>
  <si>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</si>
  <si>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</si>
  <si>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</si>
  <si>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</si>
  <si>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</si>
  <si>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</si>
  <si>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</si>
  <si>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</si>
  <si>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</si>
  <si>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</si>
  <si>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</si>
  <si>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</si>
  <si>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</si>
  <si>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</si>
  <si>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</si>
  <si>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</si>
  <si>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</si>
  <si>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</si>
  <si>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</si>
  <si>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</si>
  <si>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</si>
  <si>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</si>
  <si>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</si>
  <si>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</si>
  <si>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</si>
  <si>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</si>
  <si>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</si>
  <si>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</si>
  <si>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</si>
  <si>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</si>
  <si>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</si>
  <si>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</si>
  <si>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</si>
  <si>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</si>
  <si>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</si>
  <si>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</si>
  <si>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</si>
  <si>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</si>
  <si>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</si>
  <si>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</si>
  <si>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</si>
  <si>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</si>
  <si>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</si>
  <si>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</si>
  <si>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</si>
  <si>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</si>
  <si>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</si>
  <si>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</si>
  <si>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</si>
  <si>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</si>
  <si>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</si>
  <si>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</si>
  <si>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</si>
  <si>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</si>
  <si>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</si>
  <si>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</si>
  <si>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</si>
  <si>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</si>
  <si>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</si>
  <si>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</si>
  <si>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</si>
  <si>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</si>
  <si>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</si>
  <si>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</si>
  <si>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</si>
  <si>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</si>
  <si>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</si>
  <si>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</si>
  <si>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</si>
  <si>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</si>
  <si>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</si>
  <si>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</si>
  <si>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</si>
  <si>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</si>
  <si>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</si>
  <si>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</si>
  <si>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</si>
  <si>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</si>
  <si>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</si>
  <si>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</si>
  <si>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</si>
  <si>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</si>
  <si>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</si>
  <si>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</si>
  <si>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</si>
  <si>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</si>
  <si>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</si>
  <si>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</si>
  <si>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</si>
  <si>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</si>
  <si>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</si>
  <si>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</si>
  <si>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</si>
  <si>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</si>
  <si>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</si>
  <si>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</si>
  <si>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</si>
  <si>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</si>
  <si>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</si>
  <si>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</si>
  <si>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</si>
  <si>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</si>
  <si>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</si>
  <si>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</si>
  <si>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</si>
  <si>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</si>
  <si>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</si>
  <si>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</si>
  <si>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</si>
  <si>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</si>
  <si>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</si>
  <si>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</si>
  <si>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</si>
  <si>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</si>
  <si>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</si>
  <si>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</si>
  <si>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</si>
  <si>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</si>
  <si>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</si>
  <si>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</si>
  <si>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</si>
  <si>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</si>
  <si>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</si>
  <si>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</si>
  <si>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</si>
  <si>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</si>
  <si>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</si>
  <si>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</si>
  <si>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</si>
  <si>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</si>
  <si>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</si>
  <si>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</si>
  <si>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</si>
  <si>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</si>
  <si>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</si>
  <si>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</si>
  <si>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</si>
  <si>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</si>
  <si>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</si>
  <si>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</si>
  <si>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</si>
  <si>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</si>
  <si>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</si>
  <si>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</si>
  <si>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</si>
  <si>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</si>
  <si>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</si>
  <si>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</si>
  <si>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</si>
  <si>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</si>
  <si>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</si>
  <si>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</si>
  <si>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</si>
  <si>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</si>
  <si>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</si>
  <si>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</si>
  <si>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</si>
  <si>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</si>
  <si>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</si>
  <si>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</si>
  <si>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</si>
  <si>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</si>
  <si>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</si>
  <si>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</si>
  <si>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</si>
  <si>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</si>
  <si>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</si>
  <si>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</si>
  <si>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</si>
  <si>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</si>
  <si>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</si>
  <si>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</si>
  <si>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</si>
  <si>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</si>
  <si>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</si>
  <si>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</si>
  <si>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</si>
  <si>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</si>
  <si>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</si>
  <si>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</si>
  <si>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</si>
  <si>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</si>
  <si>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</si>
  <si>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</si>
  <si>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</si>
  <si>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</si>
  <si>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</si>
  <si>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</si>
  <si>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</si>
  <si>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</si>
  <si>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</si>
  <si>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</si>
  <si>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</si>
  <si>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</si>
  <si>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</si>
  <si>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</si>
  <si>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</si>
  <si>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</si>
  <si>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</si>
  <si>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</si>
  <si>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</si>
  <si>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</si>
  <si>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</si>
  <si>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</si>
  <si>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</si>
  <si>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</si>
  <si>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</si>
  <si>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</si>
  <si>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</si>
  <si>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</si>
  <si>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</si>
  <si>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</si>
  <si>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</si>
  <si>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</si>
  <si>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</si>
  <si>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</si>
  <si>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</si>
  <si>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</si>
  <si>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</si>
  <si>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</si>
  <si>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</si>
  <si>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</si>
  <si>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</si>
  <si>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</si>
  <si>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</si>
  <si>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</si>
  <si>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</si>
  <si>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</si>
  <si>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</si>
  <si>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</si>
  <si>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</si>
  <si>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</si>
  <si>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</si>
  <si>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</si>
  <si>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</si>
  <si>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</si>
  <si>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</si>
  <si>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</si>
  <si>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</si>
  <si>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</si>
  <si>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</si>
  <si>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</si>
  <si>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</si>
  <si>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</si>
  <si>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</si>
  <si>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</si>
  <si>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</si>
  <si>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</si>
  <si>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</si>
  <si>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</si>
  <si>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</si>
  <si>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</si>
  <si>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</si>
  <si>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</si>
  <si>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</si>
  <si>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</si>
  <si>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</si>
  <si>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</si>
  <si>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</si>
  <si>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</si>
  <si>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</si>
  <si>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</si>
  <si>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</si>
  <si>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</si>
  <si>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</si>
  <si>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</si>
  <si>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</si>
  <si>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</si>
  <si>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</si>
  <si>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</si>
  <si>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</si>
  <si>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</si>
  <si>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</si>
  <si>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</si>
  <si>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</si>
  <si>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</si>
  <si>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</si>
  <si>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</si>
  <si>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</si>
  <si>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</si>
  <si>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</si>
  <si>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</si>
  <si>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</si>
  <si>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</si>
  <si>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</si>
  <si>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</si>
  <si>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</si>
  <si>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</si>
  <si>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</si>
  <si>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</si>
  <si>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</si>
  <si>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</si>
  <si>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</si>
  <si>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</si>
  <si>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</si>
  <si>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</si>
  <si>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</si>
  <si>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</si>
  <si>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</si>
  <si>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</si>
  <si>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</si>
  <si>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</si>
  <si>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</si>
  <si>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</si>
  <si>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</si>
  <si>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</si>
  <si>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</si>
  <si>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</si>
  <si>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</si>
  <si>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</si>
  <si>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</si>
  <si>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</si>
  <si>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</si>
  <si>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</si>
  <si>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</si>
  <si>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</si>
  <si>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</si>
  <si>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</si>
  <si>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</si>
  <si>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</si>
  <si>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</si>
  <si>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</si>
  <si>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</si>
  <si>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</si>
  <si>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</si>
  <si>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</si>
  <si>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</si>
  <si>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</si>
  <si>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</si>
  <si>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</si>
  <si>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</si>
  <si>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</si>
  <si>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</si>
  <si>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</si>
  <si>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</si>
  <si>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</si>
  <si>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</si>
  <si>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</si>
  <si>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</si>
  <si>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</si>
  <si>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</si>
  <si>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</si>
  <si>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</si>
  <si>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</si>
  <si>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</si>
  <si>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</si>
  <si>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</si>
  <si>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</si>
  <si>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</si>
  <si>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</si>
  <si>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</si>
  <si>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</si>
  <si>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</si>
  <si>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</si>
  <si>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</si>
  <si>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</si>
  <si>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</si>
  <si>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</si>
  <si>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</si>
  <si>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</si>
  <si>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</si>
  <si>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</si>
  <si>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</si>
  <si>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</si>
  <si>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</si>
  <si>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</si>
  <si>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</si>
  <si>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</si>
  <si>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</si>
  <si>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</si>
  <si>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</si>
  <si>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</si>
  <si>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</si>
  <si>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</si>
  <si>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</si>
  <si>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</si>
  <si>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</si>
  <si>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</si>
  <si>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</si>
  <si>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</si>
  <si>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</si>
  <si>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</si>
  <si>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</si>
  <si>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</si>
  <si>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</si>
  <si>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</si>
  <si>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</si>
  <si>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</si>
  <si>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</si>
  <si>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</si>
  <si>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</si>
  <si>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</si>
  <si>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</si>
  <si>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</si>
  <si>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</si>
  <si>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</si>
  <si>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</si>
  <si>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</si>
  <si>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</si>
  <si>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</si>
  <si>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</si>
  <si>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</si>
  <si>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</si>
  <si>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</si>
  <si>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</si>
  <si>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</si>
  <si>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</si>
  <si>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</si>
  <si>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</si>
  <si>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</si>
  <si>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</si>
  <si>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</si>
  <si>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</si>
  <si>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</si>
  <si>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</si>
  <si>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</si>
  <si>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</si>
  <si>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</si>
  <si>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</si>
  <si>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</si>
  <si>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</si>
  <si>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</si>
  <si>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</si>
  <si>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</si>
  <si>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</si>
  <si>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</si>
  <si>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</si>
  <si>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</si>
  <si>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</si>
  <si>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</si>
  <si>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</si>
  <si>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</si>
  <si>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</si>
  <si>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</si>
  <si>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</si>
  <si>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</si>
  <si>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</si>
  <si>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</si>
  <si>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</si>
  <si>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</si>
  <si>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</si>
  <si>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</si>
  <si>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</si>
  <si>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</si>
  <si>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</si>
  <si>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</si>
  <si>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</si>
  <si>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</si>
  <si>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</si>
  <si>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</si>
  <si>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</si>
  <si>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</si>
  <si>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</si>
  <si>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</si>
  <si>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</si>
  <si>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</si>
  <si>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</si>
  <si>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</si>
  <si>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</si>
  <si>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</si>
  <si>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</si>
  <si>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</si>
  <si>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</si>
  <si>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</si>
  <si>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</si>
  <si>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</si>
  <si>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</si>
  <si>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</si>
  <si>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</si>
  <si>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</si>
  <si>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</si>
  <si>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</si>
  <si>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</si>
  <si>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</si>
  <si>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</si>
  <si>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</si>
  <si>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</si>
  <si>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</si>
  <si>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</si>
  <si>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</si>
  <si>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</si>
  <si>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</si>
  <si>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</si>
  <si>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</si>
  <si>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</si>
  <si>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</si>
  <si>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</si>
  <si>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</si>
  <si>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</si>
  <si>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</si>
  <si>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</si>
  <si>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</si>
  <si>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</si>
  <si>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</si>
  <si>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</si>
  <si>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</si>
  <si>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</si>
  <si>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</si>
  <si>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</si>
  <si>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</si>
  <si>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</si>
  <si>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</si>
  <si>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</si>
  <si>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</si>
  <si>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</si>
  <si>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</si>
  <si>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</si>
  <si>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</si>
  <si>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</si>
  <si>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</si>
  <si>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</si>
  <si>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</si>
  <si>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</si>
  <si>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</si>
  <si>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</si>
  <si>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</si>
  <si>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</si>
  <si>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</si>
  <si>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</si>
  <si>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</si>
  <si>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</si>
  <si>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</si>
  <si>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</si>
  <si>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</si>
  <si>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</si>
  <si>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</si>
  <si>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</si>
  <si>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</si>
  <si>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</si>
  <si>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</si>
  <si>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</si>
  <si>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</si>
  <si>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</si>
  <si>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</si>
  <si>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</si>
  <si>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</si>
  <si>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</si>
  <si>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</si>
  <si>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</si>
  <si>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</si>
  <si>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</si>
  <si>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</si>
  <si>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</si>
  <si>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</si>
  <si>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</si>
  <si>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</si>
  <si>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</si>
  <si>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</si>
  <si>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</si>
  <si>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</si>
  <si>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</si>
  <si>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</si>
  <si>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</si>
  <si>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</si>
  <si>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</si>
  <si>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</si>
  <si>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</si>
  <si>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</si>
  <si>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</si>
  <si>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</si>
  <si>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</si>
  <si>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</si>
  <si>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</si>
  <si>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</si>
  <si>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</si>
  <si>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</si>
  <si>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</si>
  <si>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</si>
  <si>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</si>
  <si>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</si>
  <si>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</si>
  <si>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</si>
  <si>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</si>
  <si>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</si>
  <si>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</si>
  <si>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</si>
  <si>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</si>
  <si>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</si>
  <si>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</si>
  <si>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</si>
  <si>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</si>
  <si>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</si>
  <si>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</si>
  <si>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</si>
  <si>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</si>
  <si>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</si>
  <si>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</si>
  <si>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</si>
  <si>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</si>
  <si>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</si>
  <si>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</si>
  <si>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</si>
  <si>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</si>
  <si>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</si>
  <si>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</si>
  <si>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</si>
  <si>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</si>
  <si>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</si>
  <si>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</si>
  <si>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</si>
  <si>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</si>
  <si>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</si>
  <si>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</si>
  <si>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</si>
  <si>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</si>
  <si>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</si>
  <si>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</si>
  <si>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</si>
  <si>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</si>
  <si>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</si>
  <si>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</si>
  <si>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</si>
  <si>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</si>
  <si>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</si>
  <si>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</si>
  <si>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</si>
  <si>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</si>
  <si>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</si>
  <si>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</si>
  <si>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</si>
  <si>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</si>
  <si>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</si>
  <si>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</si>
  <si>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</si>
  <si>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</si>
  <si>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</si>
  <si>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</si>
  <si>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</si>
  <si>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</si>
  <si>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</si>
  <si>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</si>
  <si>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</si>
  <si>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</si>
  <si>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</si>
  <si>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</si>
  <si>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</si>
  <si>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</si>
  <si>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</si>
  <si>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</si>
  <si>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</si>
  <si>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</si>
  <si>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</si>
  <si>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</si>
  <si>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</si>
  <si>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</si>
  <si>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</si>
  <si>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</si>
  <si>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</si>
  <si>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</si>
  <si>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</si>
  <si>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</si>
  <si>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</si>
  <si>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</si>
  <si>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</si>
  <si>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</si>
  <si>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</si>
  <si>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</si>
  <si>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</si>
  <si>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</si>
  <si>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</si>
  <si>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</si>
  <si>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</si>
  <si>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</si>
  <si>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</si>
  <si>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</si>
  <si>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</si>
  <si>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</si>
  <si>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</si>
  <si>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</si>
  <si>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</si>
  <si>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</si>
  <si>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</si>
  <si>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</si>
  <si>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</si>
  <si>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</si>
  <si>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</si>
  <si>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</si>
  <si>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</si>
  <si>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</si>
  <si>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</si>
  <si>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</si>
  <si>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</si>
  <si>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</si>
  <si>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</si>
  <si>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</si>
  <si>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</si>
  <si>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</si>
  <si>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</si>
  <si>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</si>
  <si>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</si>
  <si>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</si>
  <si>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</si>
  <si>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</si>
  <si>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</si>
  <si>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</si>
  <si>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</si>
  <si>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</si>
  <si>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</si>
  <si>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</si>
  <si>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</si>
  <si>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</si>
  <si>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</si>
  <si>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</si>
  <si>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</si>
  <si>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</si>
  <si>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</si>
  <si>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</si>
  <si>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</si>
  <si>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</si>
  <si>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</si>
  <si>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</si>
  <si>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</si>
  <si>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</si>
  <si>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</si>
  <si>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</si>
  <si>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</si>
  <si>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</si>
  <si>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</si>
  <si>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</si>
  <si>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</si>
  <si>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</si>
  <si>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</si>
  <si>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</si>
  <si>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</si>
  <si>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</si>
  <si>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</si>
  <si>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</si>
  <si>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</si>
  <si>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</si>
  <si>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</si>
  <si>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</si>
  <si>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</si>
  <si>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</si>
  <si>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</si>
  <si>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</si>
  <si>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</si>
  <si>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</si>
  <si>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</si>
  <si>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</si>
  <si>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</si>
  <si>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</si>
  <si>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</si>
  <si>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</si>
  <si>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</si>
  <si>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</si>
  <si>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</si>
  <si>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</si>
  <si>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</si>
  <si>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</si>
  <si>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</si>
  <si>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</si>
  <si>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</si>
  <si>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</si>
  <si>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</si>
  <si>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</si>
  <si>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</si>
  <si>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</si>
  <si>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</si>
  <si>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</si>
  <si>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</si>
  <si>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</si>
  <si>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</si>
  <si>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</si>
  <si>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</si>
  <si>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</si>
  <si>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</si>
  <si>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</si>
  <si>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</si>
  <si>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</si>
  <si>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</si>
  <si>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</si>
  <si>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</si>
  <si>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</si>
  <si>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</si>
  <si>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</si>
  <si>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</si>
  <si>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</si>
  <si>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</si>
  <si>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</si>
  <si>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</si>
  <si>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</si>
  <si>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</si>
  <si>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</si>
  <si>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</si>
  <si>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</si>
  <si>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</si>
  <si>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</si>
  <si>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</si>
  <si>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</si>
  <si>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</si>
  <si>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</si>
  <si>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</si>
  <si>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</si>
  <si>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</si>
  <si>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</si>
  <si>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</si>
  <si>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</si>
  <si>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</si>
  <si>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</si>
  <si>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</si>
  <si>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</si>
  <si>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</si>
  <si>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</si>
  <si>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</si>
  <si>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</si>
  <si>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</si>
  <si>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</si>
  <si>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</si>
  <si>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</si>
  <si>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</si>
  <si>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</si>
  <si>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</si>
  <si>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</si>
  <si>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</si>
  <si>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</si>
  <si>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</si>
  <si>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</si>
  <si>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</si>
  <si>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</si>
  <si>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</si>
  <si>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</si>
  <si>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</si>
  <si>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</si>
  <si>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</si>
  <si>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</si>
  <si>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</si>
  <si>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</si>
  <si>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</si>
  <si>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</si>
  <si>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</si>
  <si>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</si>
  <si>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</si>
  <si>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</si>
  <si>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</si>
  <si>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</si>
  <si>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</si>
  <si>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</si>
  <si>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</si>
  <si>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</si>
  <si>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</si>
  <si>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</si>
  <si>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</si>
  <si>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</si>
  <si>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</si>
  <si>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</si>
  <si>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</si>
  <si>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</si>
  <si>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</si>
  <si>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</si>
  <si>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</si>
  <si>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</si>
  <si>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</si>
  <si>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</si>
  <si>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</si>
  <si>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</si>
  <si>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</si>
  <si>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</si>
  <si>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</si>
  <si>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</si>
  <si>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</si>
  <si>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</si>
  <si>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</si>
  <si>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</si>
  <si>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</si>
  <si>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</si>
  <si>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</si>
  <si>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</si>
  <si>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</si>
  <si>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</si>
  <si>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</si>
  <si>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</si>
  <si>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</si>
  <si>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</si>
  <si>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</si>
  <si>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</si>
  <si>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</si>
  <si>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</si>
  <si>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</si>
  <si>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</si>
  <si>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</si>
  <si>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</si>
  <si>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</si>
  <si>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</si>
  <si>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</si>
  <si>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</si>
  <si>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</si>
  <si>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</si>
  <si>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</si>
  <si>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</si>
  <si>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</si>
  <si>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</si>
  <si>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</si>
  <si>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</si>
  <si>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</si>
  <si>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</si>
  <si>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</si>
  <si>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</si>
  <si>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</si>
  <si>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</si>
  <si>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</si>
  <si>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</si>
  <si>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</si>
  <si>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</si>
  <si>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</si>
  <si>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</si>
  <si>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</si>
  <si>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</si>
  <si>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</si>
  <si>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</si>
  <si>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</si>
  <si>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</si>
  <si>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</si>
  <si>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</si>
  <si>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</si>
  <si>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</si>
  <si>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</si>
  <si>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</si>
  <si>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</si>
  <si>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</si>
  <si>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</si>
  <si>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</si>
  <si>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</si>
  <si>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</si>
  <si>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</si>
  <si>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</si>
  <si>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</si>
  <si>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</si>
  <si>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</si>
  <si>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</si>
  <si>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</si>
  <si>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</si>
  <si>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</si>
  <si>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</si>
  <si>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</si>
  <si>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</si>
  <si>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</si>
  <si>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</si>
  <si>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</si>
  <si>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</si>
  <si>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</si>
  <si>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</si>
  <si>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</si>
  <si>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</si>
  <si>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</si>
  <si>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</si>
  <si>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</si>
  <si>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</si>
  <si>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</si>
  <si>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</si>
  <si>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</si>
  <si>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</si>
  <si>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</si>
  <si>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</si>
  <si>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</si>
  <si>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</si>
  <si>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</si>
  <si>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</si>
  <si>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</si>
  <si>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</si>
  <si>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</si>
  <si>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</si>
  <si>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</si>
  <si>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</si>
  <si>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</si>
  <si>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</si>
  <si>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</si>
  <si>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</si>
  <si>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</si>
  <si>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</si>
  <si>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</si>
  <si>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</si>
  <si>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</si>
  <si>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</si>
  <si>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</si>
  <si>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</si>
  <si>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</si>
  <si>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</si>
  <si>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</si>
  <si>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</si>
  <si>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</si>
  <si>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</si>
  <si>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</si>
  <si>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</si>
  <si>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</si>
  <si>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</si>
  <si>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</si>
  <si>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</si>
  <si>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</si>
  <si>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</si>
  <si>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</si>
  <si>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</si>
  <si>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</si>
  <si>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</si>
  <si>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</si>
  <si>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</si>
  <si>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</si>
  <si>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</si>
  <si>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</si>
  <si>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</si>
  <si>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</si>
  <si>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</si>
  <si>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</si>
  <si>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</si>
  <si>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</si>
  <si>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</si>
  <si>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</si>
  <si>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</si>
  <si>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</si>
  <si>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</si>
  <si>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</si>
  <si>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</si>
  <si>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</si>
  <si>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</si>
  <si>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</si>
  <si>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</si>
  <si>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</si>
  <si>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</si>
  <si>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</si>
  <si>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</si>
  <si>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</si>
  <si>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</si>
  <si>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</si>
  <si>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</si>
  <si>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</si>
  <si>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</si>
  <si>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</si>
  <si>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</si>
  <si>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</si>
  <si>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</si>
  <si>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</si>
  <si>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</si>
  <si>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</si>
  <si>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</si>
  <si>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</si>
  <si>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</si>
  <si>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</si>
  <si>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</si>
  <si>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</si>
  <si>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</si>
  <si>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</si>
  <si>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</si>
  <si>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</si>
  <si>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</si>
  <si>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</si>
  <si>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</si>
  <si>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</si>
  <si>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</si>
  <si>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</si>
  <si>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</si>
  <si>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</si>
  <si>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</si>
  <si>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</si>
  <si>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</si>
  <si>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</si>
  <si>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</si>
  <si>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</si>
  <si>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</si>
  <si>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</si>
  <si>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</si>
  <si>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</si>
  <si>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</si>
  <si>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</si>
  <si>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</si>
  <si>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</si>
  <si>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</si>
  <si>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</si>
  <si>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</si>
  <si>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</si>
  <si>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</si>
  <si>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</si>
  <si>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</si>
  <si>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</si>
  <si>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</si>
  <si>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</si>
  <si>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</si>
  <si>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</si>
  <si>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</si>
  <si>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</si>
  <si>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</si>
  <si>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</si>
  <si>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</si>
  <si>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</si>
  <si>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</si>
  <si>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</si>
  <si>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</si>
  <si>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</si>
  <si>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</si>
  <si>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</si>
  <si>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</si>
  <si>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</si>
  <si>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</si>
  <si>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</si>
  <si>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</si>
  <si>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</si>
  <si>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</si>
  <si>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</si>
  <si>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</si>
  <si>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</si>
  <si>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</si>
  <si>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</si>
  <si>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</si>
  <si>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</si>
  <si>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</si>
  <si>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</si>
  <si>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</si>
  <si>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</si>
  <si>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</si>
  <si>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</si>
  <si>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</si>
  <si>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</si>
  <si>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</si>
  <si>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</si>
  <si>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</si>
  <si>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</si>
  <si>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</si>
  <si>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</si>
  <si>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</si>
  <si>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</si>
  <si>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</si>
  <si>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</si>
  <si>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</si>
  <si>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</si>
  <si>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</si>
  <si>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</si>
  <si>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</si>
  <si>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</si>
  <si>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</si>
  <si>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</si>
  <si>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</si>
  <si>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</si>
  <si>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</si>
  <si>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</si>
  <si>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</si>
  <si>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</si>
  <si>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</si>
  <si>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</si>
  <si>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</si>
  <si>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</si>
  <si>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</si>
  <si>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</si>
  <si>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</si>
  <si>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</si>
  <si>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</si>
  <si>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</si>
  <si>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</si>
  <si>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</si>
  <si>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</si>
  <si>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</si>
  <si>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</si>
  <si>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</si>
  <si>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</si>
  <si>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</si>
  <si>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</si>
  <si>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</si>
  <si>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</si>
  <si>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</si>
  <si>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</si>
  <si>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</si>
  <si>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</si>
  <si>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</si>
  <si>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</si>
  <si>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</si>
  <si>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</si>
  <si>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</si>
  <si>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</si>
  <si>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</si>
  <si>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</si>
  <si>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</si>
  <si>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</si>
  <si>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</si>
  <si>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</si>
  <si>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</si>
  <si>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</si>
  <si>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</si>
  <si>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</si>
  <si>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</si>
  <si>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</si>
  <si>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</si>
  <si>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</si>
  <si>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</si>
  <si>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</si>
  <si>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</si>
  <si>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</si>
  <si>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</si>
  <si>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</si>
  <si>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</si>
  <si>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</si>
  <si>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</si>
  <si>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</si>
  <si>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</si>
  <si>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</si>
  <si>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</si>
  <si>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</si>
  <si>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</si>
  <si>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</si>
  <si>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</si>
  <si>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</si>
  <si>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</si>
  <si>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</si>
  <si>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</si>
  <si>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</si>
  <si>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</si>
  <si>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</si>
  <si>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</si>
  <si>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</si>
  <si>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</si>
  <si>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</si>
  <si>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</si>
  <si>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</si>
  <si>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</si>
  <si>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</si>
  <si>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</si>
  <si>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</si>
  <si>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</si>
  <si>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</si>
  <si>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</si>
  <si>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</si>
  <si>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</si>
  <si>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</si>
  <si>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</si>
  <si>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</si>
  <si>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</si>
  <si>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</si>
  <si>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</si>
  <si>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</si>
  <si>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</si>
  <si>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</si>
  <si>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</si>
  <si>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</si>
  <si>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</si>
  <si>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</si>
  <si>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</si>
  <si>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</si>
  <si>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</si>
  <si>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</si>
  <si>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</si>
  <si>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</si>
  <si>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</si>
  <si>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</si>
  <si>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</si>
  <si>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</si>
  <si>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</si>
  <si>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</si>
  <si>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</si>
  <si>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</si>
  <si>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</si>
  <si>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</si>
  <si>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</si>
  <si>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</si>
  <si>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</si>
  <si>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</si>
  <si>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</si>
  <si>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</si>
  <si>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</si>
  <si>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</si>
  <si>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</si>
  <si>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</si>
  <si>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</si>
  <si>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</si>
  <si>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</si>
  <si>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</si>
  <si>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</si>
  <si>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</si>
  <si>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</si>
  <si>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</si>
  <si>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</si>
  <si>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</si>
  <si>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</si>
  <si>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</si>
  <si>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</si>
  <si>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</si>
  <si>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</si>
  <si>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</si>
  <si>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</si>
  <si>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</si>
  <si>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</si>
  <si>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</si>
  <si>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</si>
  <si>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</si>
  <si>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</si>
  <si>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</si>
  <si>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</si>
  <si>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</si>
  <si>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</si>
  <si>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</si>
  <si>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</si>
  <si>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</si>
  <si>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</si>
  <si>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</si>
  <si>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</si>
  <si>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</si>
  <si>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</si>
  <si>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</si>
  <si>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</si>
  <si>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</si>
  <si>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</si>
  <si>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</si>
  <si>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</si>
  <si>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</si>
  <si>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</si>
  <si>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</si>
  <si>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</si>
  <si>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</si>
  <si>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</si>
  <si>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</si>
  <si>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</si>
  <si>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</si>
  <si>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</si>
  <si>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</si>
  <si>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</si>
  <si>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</si>
  <si>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</si>
  <si>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</si>
  <si>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</si>
  <si>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</si>
  <si>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</si>
  <si>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</si>
  <si>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</si>
  <si>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</si>
  <si>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</si>
  <si>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</si>
  <si>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</si>
  <si>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</si>
  <si>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</si>
  <si>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</si>
  <si>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</si>
  <si>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</si>
  <si>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</si>
  <si>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</si>
  <si>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</si>
  <si>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</si>
  <si>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</si>
  <si>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</si>
  <si>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</si>
  <si>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</si>
  <si>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</si>
  <si>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</si>
  <si>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</si>
  <si>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</si>
  <si>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</si>
  <si>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</si>
  <si>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</si>
  <si>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</si>
  <si>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</si>
  <si>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</si>
  <si>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</si>
  <si>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</si>
  <si>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</si>
  <si>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</si>
  <si>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</si>
  <si>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</si>
  <si>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</si>
  <si>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</si>
  <si>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</si>
  <si>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</si>
  <si>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</si>
  <si>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</si>
  <si>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</si>
  <si>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</si>
  <si>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</si>
  <si>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</si>
  <si>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</si>
  <si>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</si>
  <si>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</si>
  <si>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</si>
  <si>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</si>
  <si>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</si>
  <si>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</si>
  <si>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</si>
  <si>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</si>
  <si>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</si>
  <si>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</si>
  <si>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</si>
  <si>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</si>
  <si>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</si>
  <si>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</si>
  <si>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</si>
  <si>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</si>
  <si>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</si>
  <si>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</si>
  <si>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</si>
  <si>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</si>
  <si>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</si>
  <si>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</si>
  <si>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</si>
  <si>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</si>
  <si>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</si>
  <si>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</si>
  <si>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</si>
  <si>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</si>
  <si>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</si>
  <si>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</si>
  <si>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</si>
  <si>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</si>
  <si>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</si>
  <si>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</si>
  <si>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</si>
  <si>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</si>
  <si>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</si>
  <si>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</si>
  <si>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</si>
  <si>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</si>
  <si>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</si>
  <si>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</si>
  <si>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</si>
  <si>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</si>
  <si>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</si>
  <si>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</si>
  <si>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</si>
  <si>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</si>
  <si>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</si>
  <si>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</si>
  <si>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</si>
  <si>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</si>
  <si>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</si>
  <si>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</si>
  <si>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</si>
  <si>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</si>
  <si>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</si>
  <si>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</si>
  <si>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</si>
  <si>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</si>
  <si>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</si>
  <si>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</si>
  <si>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</si>
  <si>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</si>
  <si>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</si>
  <si>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</si>
  <si>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</si>
  <si>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</si>
  <si>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</si>
  <si>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</si>
  <si>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</si>
  <si>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</si>
  <si>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</si>
  <si>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</si>
  <si>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</si>
  <si>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</si>
  <si>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</si>
  <si>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</si>
  <si>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</si>
  <si>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</si>
  <si>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</si>
  <si>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</si>
  <si>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</si>
  <si>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</si>
  <si>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</si>
  <si>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</si>
  <si>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</si>
  <si>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</si>
  <si>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</si>
  <si>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</si>
  <si>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</si>
  <si>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</si>
  <si>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</si>
  <si>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</si>
  <si>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</si>
  <si>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</si>
  <si>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</si>
  <si>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</si>
  <si>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</si>
  <si>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</si>
  <si>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</si>
  <si>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</si>
  <si>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</si>
  <si>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</si>
  <si>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</si>
  <si>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</si>
  <si>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</si>
  <si>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</si>
  <si>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</si>
  <si>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</si>
  <si>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</si>
  <si>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</si>
  <si>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</si>
  <si>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</si>
  <si>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</si>
  <si>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</si>
  <si>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</si>
  <si>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</si>
  <si>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</si>
  <si>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</si>
  <si>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</si>
  <si>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</si>
  <si>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</si>
  <si>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</si>
  <si>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</si>
  <si>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</si>
  <si>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</si>
  <si>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</si>
  <si>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</si>
  <si>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</si>
  <si>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</si>
  <si>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</si>
  <si>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</si>
  <si>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</si>
  <si>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</si>
  <si>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</si>
  <si>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</si>
  <si>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</si>
  <si>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</si>
  <si>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</si>
  <si>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</si>
  <si>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</si>
  <si>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</si>
  <si>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</si>
  <si>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</si>
  <si>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</si>
  <si>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</si>
  <si>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</si>
  <si>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</si>
  <si>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</si>
  <si>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</si>
  <si>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</si>
  <si>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</si>
  <si>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</si>
  <si>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</si>
  <si>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</si>
  <si>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</si>
  <si>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</si>
  <si>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</si>
  <si>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</si>
  <si>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</si>
  <si>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</si>
  <si>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</si>
  <si>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</si>
  <si>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</si>
  <si>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</si>
  <si>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</si>
  <si>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</si>
  <si>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</si>
  <si>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</si>
  <si>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</si>
  <si>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</si>
  <si>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</si>
  <si>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</si>
  <si>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</si>
  <si>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</si>
  <si>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</si>
  <si>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</si>
  <si>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</si>
  <si>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</si>
  <si>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</si>
  <si>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</si>
  <si>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</si>
  <si>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</si>
  <si>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</si>
  <si>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</si>
  <si>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</si>
  <si>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</si>
  <si>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</si>
  <si>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</si>
  <si>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</si>
  <si>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</si>
  <si>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</si>
  <si>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</si>
  <si>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</si>
  <si>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</si>
  <si>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</si>
  <si>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</si>
  <si>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</si>
  <si>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</si>
  <si>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</si>
  <si>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</si>
  <si>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</si>
  <si>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</si>
  <si>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</si>
  <si>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</si>
  <si>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</si>
  <si>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</si>
  <si>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</si>
  <si>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</si>
  <si>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</si>
  <si>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</si>
  <si>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</si>
  <si>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</si>
  <si>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</si>
  <si>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</si>
  <si>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</si>
  <si>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</si>
  <si>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</si>
  <si>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</si>
  <si>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</si>
  <si>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</si>
  <si>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</si>
  <si>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</si>
  <si>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</si>
  <si>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</si>
  <si>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</si>
  <si>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</si>
  <si>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</si>
  <si>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</si>
  <si>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</si>
  <si>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</si>
  <si>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</si>
  <si>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</si>
  <si>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</si>
  <si>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</si>
  <si>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</si>
  <si>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</si>
  <si>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</si>
  <si>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</si>
  <si>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</si>
  <si>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</si>
  <si>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</si>
  <si>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</si>
  <si>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</si>
  <si>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</si>
  <si>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</si>
  <si>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</si>
  <si>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</si>
  <si>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</si>
  <si>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</si>
  <si>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</si>
  <si>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</si>
  <si>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</si>
  <si>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</si>
  <si>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</si>
  <si>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</si>
  <si>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</si>
  <si>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</si>
  <si>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</si>
  <si>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</si>
  <si>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</si>
  <si>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</si>
  <si>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</si>
  <si>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</si>
  <si>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</si>
  <si>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</si>
  <si>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</si>
  <si>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</si>
  <si>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</si>
  <si>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</si>
  <si>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</si>
  <si>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</si>
  <si>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</si>
  <si>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</si>
  <si>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</si>
  <si>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</si>
  <si>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</si>
  <si>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</si>
  <si>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</si>
  <si>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</si>
  <si>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</si>
  <si>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</si>
  <si>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</si>
  <si>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</si>
  <si>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</si>
  <si>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</si>
  <si>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</si>
  <si>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</si>
  <si>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</si>
  <si>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</si>
  <si>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</si>
  <si>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</si>
  <si>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</si>
  <si>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</si>
  <si>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</si>
  <si>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</si>
  <si>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</si>
  <si>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</si>
  <si>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</si>
  <si>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</si>
  <si>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</si>
  <si>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</si>
  <si>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</si>
  <si>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</si>
  <si>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</si>
  <si>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</si>
  <si>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</si>
  <si>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</si>
  <si>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</si>
  <si>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</si>
  <si>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</si>
  <si>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</si>
  <si>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</si>
  <si>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</si>
  <si>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</si>
  <si>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</si>
  <si>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</si>
  <si>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</si>
  <si>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</si>
  <si>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</si>
  <si>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</si>
  <si>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</si>
  <si>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</si>
  <si>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</si>
  <si>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</si>
  <si>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</si>
  <si>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</si>
  <si>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</si>
  <si>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</si>
  <si>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</si>
  <si>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</si>
  <si>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</si>
  <si>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</si>
  <si>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</si>
  <si>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</si>
  <si>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</si>
  <si>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</si>
  <si>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</si>
  <si>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</si>
  <si>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</si>
  <si>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</si>
  <si>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</si>
  <si>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</si>
  <si>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</si>
  <si>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</si>
  <si>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</si>
  <si>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</si>
  <si>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</si>
  <si>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</si>
  <si>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</si>
  <si>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</si>
  <si>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</si>
  <si>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</si>
  <si>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</si>
  <si>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</si>
  <si>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</si>
  <si>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</si>
  <si>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</si>
  <si>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</si>
  <si>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</si>
  <si>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</si>
  <si>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</si>
  <si>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</si>
  <si>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</si>
  <si>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</si>
  <si>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</si>
  <si>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</si>
  <si>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</si>
  <si>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</si>
  <si>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</si>
  <si>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</si>
  <si>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</si>
  <si>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</si>
  <si>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</si>
  <si>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</si>
  <si>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</si>
  <si>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</si>
  <si>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</si>
  <si>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</si>
  <si>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</si>
  <si>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</si>
  <si>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</si>
  <si>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</si>
  <si>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</si>
  <si>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</si>
  <si>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</si>
  <si>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</si>
  <si>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</si>
  <si>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</si>
  <si>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</si>
  <si>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</si>
  <si>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</si>
  <si>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</si>
  <si>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</si>
  <si>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</si>
  <si>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</si>
  <si>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</si>
  <si>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</si>
  <si>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</si>
  <si>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</si>
  <si>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</si>
  <si>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</si>
  <si>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</si>
  <si>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</si>
  <si>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</si>
  <si>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</si>
  <si>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</si>
  <si>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</si>
  <si>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</si>
  <si>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</si>
  <si>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</si>
  <si>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</si>
  <si>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</si>
  <si>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</si>
  <si>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</si>
  <si>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</si>
  <si>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</si>
  <si>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</si>
  <si>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</si>
  <si>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</si>
  <si>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</si>
  <si>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</si>
  <si>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</si>
  <si>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</si>
  <si>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</si>
  <si>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</si>
  <si>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</si>
  <si>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</si>
  <si>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</si>
  <si>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</si>
  <si>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</si>
  <si>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</si>
  <si>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</si>
  <si>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</si>
  <si>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</si>
  <si>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</si>
  <si>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</si>
  <si>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</si>
  <si>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</si>
  <si>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</si>
  <si>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</si>
  <si>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</si>
  <si>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</si>
  <si>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</si>
  <si>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</si>
  <si>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</si>
  <si>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</si>
  <si>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</si>
  <si>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</si>
  <si>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</si>
  <si>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</si>
  <si>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</si>
  <si>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</si>
  <si>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</si>
  <si>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</si>
  <si>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</si>
  <si>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</si>
  <si>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</si>
  <si>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</si>
  <si>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</si>
  <si>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</si>
  <si>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</si>
  <si>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</si>
  <si>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</si>
  <si>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</si>
  <si>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</si>
  <si>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</si>
  <si>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</si>
  <si>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</si>
  <si>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</si>
  <si>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</si>
  <si>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</si>
  <si>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</si>
  <si>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</si>
  <si>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</si>
  <si>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</si>
  <si>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</si>
  <si>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</si>
  <si>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</si>
  <si>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</si>
  <si>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</si>
  <si>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</si>
  <si>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</si>
  <si>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</si>
  <si>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</si>
  <si>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</si>
  <si>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</si>
  <si>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</si>
  <si>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</si>
  <si>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</si>
  <si>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</si>
  <si>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</si>
  <si>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</si>
  <si>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</si>
  <si>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</si>
  <si>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</si>
  <si>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</si>
  <si>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</si>
  <si>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</si>
  <si>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</si>
  <si>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</si>
  <si>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</si>
  <si>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</si>
  <si>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</si>
  <si>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</si>
  <si>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</si>
  <si>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</si>
  <si>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</si>
  <si>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</si>
  <si>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</si>
  <si>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</si>
  <si>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</si>
  <si>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</si>
  <si>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</si>
  <si>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</si>
  <si>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</si>
  <si>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</si>
  <si>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</si>
  <si>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</si>
  <si>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</si>
  <si>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</si>
  <si>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</si>
  <si>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</si>
  <si>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</si>
  <si>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</si>
  <si>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</si>
  <si>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</si>
  <si>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</si>
  <si>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</si>
  <si>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</si>
  <si>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</si>
  <si>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</si>
  <si>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</si>
  <si>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</si>
  <si>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</si>
  <si>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</si>
  <si>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</si>
  <si>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</si>
  <si>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</si>
  <si>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</si>
  <si>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</si>
  <si>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</si>
  <si>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</si>
  <si>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</si>
  <si>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</si>
  <si>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</si>
  <si>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</si>
  <si>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</si>
  <si>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</si>
  <si>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</si>
  <si>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</si>
  <si>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</si>
  <si>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</si>
  <si>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</si>
  <si>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</si>
  <si>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</si>
  <si>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</si>
  <si>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</si>
  <si>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</si>
  <si>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</si>
  <si>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</si>
  <si>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</si>
  <si>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</si>
  <si>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</si>
  <si>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</si>
  <si>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</si>
  <si>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</si>
  <si>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</si>
  <si>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</si>
  <si>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</si>
  <si>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</si>
  <si>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</si>
  <si>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</si>
  <si>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</si>
  <si>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</si>
  <si>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</si>
  <si>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</si>
  <si>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</si>
  <si>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</si>
  <si>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</si>
  <si>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</si>
  <si>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</si>
  <si>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</si>
  <si>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</si>
  <si>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</si>
  <si>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</si>
  <si>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</si>
  <si>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</si>
  <si>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</si>
  <si>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</si>
  <si>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</si>
  <si>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</si>
  <si>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</si>
  <si>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</si>
  <si>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</si>
  <si>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</si>
  <si>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</si>
  <si>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</si>
  <si>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</si>
  <si>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</si>
  <si>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</si>
  <si>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</si>
  <si>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</si>
  <si>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</si>
  <si>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</si>
  <si>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</si>
  <si>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</si>
  <si>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</si>
  <si>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</si>
  <si>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</si>
  <si>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</si>
  <si>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</si>
  <si>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</si>
  <si>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</si>
  <si>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</si>
  <si>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</si>
  <si>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</si>
  <si>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</si>
  <si>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</si>
  <si>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</si>
  <si>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</si>
  <si>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</si>
  <si>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</si>
  <si>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</si>
  <si>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</si>
  <si>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</si>
  <si>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</si>
  <si>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</si>
  <si>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</si>
  <si>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</si>
  <si>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</si>
  <si>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</si>
  <si>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</si>
  <si>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</si>
  <si>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</si>
  <si>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</si>
  <si>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</si>
  <si>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</si>
  <si>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</si>
  <si>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</si>
  <si>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</si>
  <si>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</si>
  <si>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</si>
  <si>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</si>
  <si>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</si>
  <si>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</si>
  <si>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</si>
  <si>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</si>
  <si>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</si>
  <si>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</si>
  <si>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</si>
  <si>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</si>
  <si>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</si>
  <si>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</si>
  <si>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</si>
  <si>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</si>
  <si>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</si>
  <si>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</si>
  <si>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</si>
  <si>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</si>
  <si>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</si>
  <si>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</si>
  <si>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</si>
  <si>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</si>
  <si>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</si>
  <si>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</si>
  <si>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</si>
  <si>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</si>
  <si>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</si>
  <si>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</si>
  <si>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</si>
  <si>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</si>
  <si>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</si>
  <si>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</si>
  <si>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</si>
  <si>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</si>
  <si>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</si>
  <si>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</si>
  <si>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</si>
  <si>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</si>
  <si>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</si>
  <si>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</si>
  <si>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</si>
  <si>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</si>
  <si>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</si>
  <si>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</si>
  <si>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</si>
  <si>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</si>
  <si>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</si>
  <si>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</si>
  <si>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</si>
  <si>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</si>
  <si>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</si>
  <si>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</si>
  <si>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</si>
  <si>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</si>
  <si>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</si>
  <si>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</si>
  <si>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</si>
  <si>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</si>
  <si>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</si>
  <si>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</si>
  <si>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</si>
  <si>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</si>
  <si>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</si>
  <si>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</si>
  <si>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</si>
  <si>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</si>
  <si>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</si>
  <si>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</si>
  <si>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</si>
  <si>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</si>
  <si>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</si>
  <si>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</si>
  <si>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</si>
  <si>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</si>
  <si>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</si>
  <si>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</si>
  <si>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</si>
  <si>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</si>
  <si>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</si>
  <si>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</si>
  <si>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</si>
  <si>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</si>
  <si>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</si>
  <si>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</si>
  <si>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</si>
  <si>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</si>
  <si>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</si>
  <si>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</si>
  <si>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</si>
  <si>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</si>
  <si>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</si>
  <si>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</si>
  <si>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</si>
  <si>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</si>
  <si>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</si>
  <si>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</si>
  <si>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</si>
  <si>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</si>
  <si>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</si>
  <si>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</si>
  <si>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</si>
  <si>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</si>
  <si>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</si>
  <si>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</si>
  <si>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</si>
  <si>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</si>
  <si>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</si>
  <si>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</si>
  <si>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</si>
  <si>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</si>
  <si>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</si>
  <si>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</si>
  <si>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</si>
  <si>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</si>
  <si>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</si>
  <si>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</si>
  <si>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</si>
  <si>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</si>
  <si>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</si>
  <si>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</si>
  <si>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</si>
  <si>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</si>
  <si>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</si>
  <si>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</si>
  <si>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</si>
  <si>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</si>
  <si>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</si>
  <si>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</si>
  <si>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</si>
  <si>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</si>
  <si>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</si>
  <si>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</si>
  <si>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</si>
  <si>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</si>
  <si>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</si>
  <si>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</si>
  <si>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</si>
  <si>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</si>
  <si>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</si>
  <si>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</si>
  <si>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</si>
  <si>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</si>
  <si>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</si>
  <si>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</si>
  <si>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</si>
  <si>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</si>
  <si>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</si>
  <si>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</si>
  <si>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</si>
  <si>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</si>
  <si>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</si>
  <si>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</si>
  <si>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</si>
  <si>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</si>
  <si>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</si>
  <si>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</si>
  <si>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</si>
  <si>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</si>
  <si>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</si>
  <si>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</si>
  <si>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</si>
  <si>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</si>
  <si>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</si>
  <si>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</si>
  <si>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</si>
  <si>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</si>
  <si>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</si>
  <si>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</si>
  <si>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</si>
  <si>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</si>
  <si>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</si>
  <si>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</si>
  <si>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</si>
  <si>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</si>
  <si>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</si>
  <si>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</si>
  <si>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</si>
  <si>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</si>
  <si>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</si>
  <si>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</si>
  <si>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</si>
  <si>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</si>
  <si>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</si>
  <si>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</si>
  <si>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</si>
  <si>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</si>
  <si>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</si>
  <si>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</si>
  <si>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</si>
  <si>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</si>
  <si>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</si>
  <si>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</si>
  <si>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</si>
  <si>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</si>
  <si>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</si>
  <si>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</si>
  <si>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</si>
  <si>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</si>
  <si>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</si>
  <si>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</si>
  <si>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</si>
  <si>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</si>
  <si>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</si>
  <si>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</si>
  <si>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</si>
  <si>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</si>
  <si>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</si>
  <si>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</si>
  <si>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</si>
  <si>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</si>
  <si>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</si>
  <si>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</si>
  <si>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</si>
  <si>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</si>
  <si>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</si>
  <si>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</si>
  <si>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</si>
  <si>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</si>
  <si>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</si>
  <si>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</si>
  <si>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</si>
  <si>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</si>
  <si>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</si>
  <si>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</si>
  <si>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</si>
  <si>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</si>
  <si>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</si>
  <si>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</si>
  <si>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</si>
  <si>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</si>
  <si>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</si>
  <si>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</si>
  <si>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</si>
  <si>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</si>
  <si>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</si>
  <si>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</si>
  <si>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</si>
  <si>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</si>
  <si>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</si>
  <si>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</si>
  <si>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</si>
  <si>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</si>
  <si>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</si>
  <si>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</si>
  <si>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</si>
  <si>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</si>
  <si>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</si>
  <si>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</si>
  <si>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</si>
  <si>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</si>
  <si>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</si>
  <si>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</si>
  <si>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</si>
  <si>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</si>
  <si>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</si>
  <si>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</si>
  <si>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</si>
  <si>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</si>
  <si>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</si>
  <si>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</si>
  <si>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</si>
  <si>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</si>
  <si>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</si>
  <si>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</si>
  <si>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</si>
  <si>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</si>
  <si>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</si>
  <si>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</si>
  <si>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</si>
  <si>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</si>
  <si>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</si>
  <si>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</si>
  <si>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</si>
  <si>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</si>
  <si>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</si>
  <si>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</si>
  <si>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</si>
  <si>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</si>
  <si>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</si>
  <si>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</si>
  <si>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</si>
  <si>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</si>
  <si>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</si>
  <si>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</si>
  <si>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</si>
  <si>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</si>
  <si>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</si>
  <si>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</si>
  <si>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</si>
  <si>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</si>
  <si>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</si>
  <si>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</si>
  <si>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</si>
  <si>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</si>
  <si>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</si>
  <si>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</si>
  <si>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</si>
  <si>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</si>
  <si>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</si>
  <si>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</si>
  <si>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</si>
  <si>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</si>
  <si>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</si>
  <si>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</si>
  <si>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</si>
  <si>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</si>
  <si>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</si>
  <si>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</si>
  <si>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</si>
  <si>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</si>
  <si>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</si>
  <si>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</si>
  <si>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</si>
  <si>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</si>
  <si>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</si>
  <si>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</si>
  <si>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</si>
  <si>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</si>
  <si>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</si>
  <si>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</si>
  <si>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</si>
  <si>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</si>
  <si>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</si>
  <si>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</si>
  <si>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</si>
  <si>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</si>
  <si>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</si>
  <si>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</si>
  <si>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</si>
  <si>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</si>
  <si>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</si>
  <si>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</si>
  <si>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</si>
  <si>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</si>
  <si>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</si>
  <si>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</si>
  <si>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</si>
  <si>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</si>
  <si>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</si>
  <si>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</si>
  <si>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</si>
  <si>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</si>
  <si>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</si>
  <si>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</si>
  <si>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</si>
  <si>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</si>
  <si>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</si>
  <si>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</si>
  <si>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</si>
  <si>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</si>
  <si>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</si>
  <si>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</si>
  <si>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</si>
  <si>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</si>
  <si>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</si>
  <si>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</si>
  <si>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</si>
  <si>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</si>
  <si>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</si>
  <si>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</si>
  <si>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</si>
  <si>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</si>
  <si>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</si>
  <si>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</si>
  <si>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</si>
  <si>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</si>
  <si>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</si>
  <si>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</si>
  <si>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</si>
  <si>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</si>
  <si>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</si>
  <si>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</si>
  <si>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</si>
  <si>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</si>
  <si>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</si>
  <si>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</si>
  <si>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</si>
  <si>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</si>
  <si>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</si>
  <si>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</si>
  <si>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</si>
  <si>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</si>
  <si>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</si>
  <si>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</si>
  <si>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</si>
  <si>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</si>
  <si>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</si>
  <si>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</si>
  <si>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</si>
  <si>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</si>
  <si>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</si>
  <si>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</si>
  <si>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</si>
  <si>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</si>
  <si>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</si>
  <si>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</si>
  <si>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</si>
  <si>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</si>
  <si>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</si>
  <si>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</si>
  <si>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</si>
  <si>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</si>
  <si>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</si>
  <si>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</si>
  <si>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</si>
  <si>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</si>
  <si>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</si>
  <si>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</si>
  <si>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</si>
  <si>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</si>
  <si>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</si>
  <si>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</si>
  <si>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</si>
  <si>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</si>
  <si>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</si>
  <si>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</si>
  <si>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</si>
  <si>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</si>
  <si>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</si>
  <si>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</si>
  <si>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</si>
  <si>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</si>
  <si>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</si>
  <si>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</si>
  <si>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</si>
  <si>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</si>
  <si>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</si>
  <si>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</si>
  <si>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</si>
  <si>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</si>
  <si>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</si>
  <si>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</si>
  <si>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</si>
  <si>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</si>
  <si>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</si>
  <si>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</si>
  <si>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</si>
  <si>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</si>
  <si>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</si>
  <si>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</si>
  <si>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</si>
  <si>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</si>
  <si>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</si>
  <si>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</si>
  <si>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</si>
  <si>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</si>
  <si>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</si>
  <si>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</si>
  <si>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</si>
  <si>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</si>
  <si>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</si>
  <si>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</si>
  <si>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</si>
  <si>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</si>
  <si>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</si>
  <si>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</si>
  <si>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</si>
  <si>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</si>
  <si>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</si>
  <si>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</si>
  <si>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</si>
  <si>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</si>
  <si>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</si>
  <si>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</si>
  <si>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</si>
  <si>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</si>
  <si>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</si>
  <si>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</si>
  <si>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</si>
  <si>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</si>
  <si>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</si>
  <si>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</si>
  <si>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</si>
  <si>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</si>
  <si>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</si>
  <si>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</si>
  <si>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</si>
  <si>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</si>
  <si>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</si>
  <si>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</si>
  <si>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</si>
  <si>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</si>
  <si>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</si>
  <si>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</si>
  <si>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</si>
  <si>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</si>
  <si>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</si>
  <si>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</si>
  <si>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</si>
  <si>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</si>
  <si>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</si>
  <si>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</si>
  <si>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</si>
  <si>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</si>
  <si>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</si>
  <si>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</si>
  <si>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</si>
  <si>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</si>
  <si>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</si>
  <si>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</si>
  <si>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</si>
  <si>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</si>
  <si>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</si>
  <si>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</si>
  <si>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</si>
  <si>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</si>
  <si>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</si>
  <si>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</si>
  <si>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</si>
  <si>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</si>
  <si>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</si>
  <si>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</si>
  <si>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</si>
  <si>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</si>
  <si>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</si>
  <si>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</si>
  <si>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</si>
  <si>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</si>
  <si>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</si>
  <si>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</si>
  <si>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</si>
  <si>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</si>
  <si>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</si>
  <si>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</si>
  <si>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</si>
  <si>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</si>
  <si>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</si>
  <si>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</si>
  <si>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</si>
  <si>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</si>
  <si>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</si>
  <si>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</si>
  <si>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</si>
  <si>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</si>
  <si>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</si>
  <si>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</si>
  <si>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</si>
  <si>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</si>
  <si>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</si>
  <si>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</si>
  <si>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</si>
  <si>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</si>
  <si>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</si>
  <si>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</si>
  <si>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</si>
  <si>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</si>
  <si>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</si>
  <si>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</si>
  <si>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</si>
  <si>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</si>
  <si>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</si>
  <si>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</si>
  <si>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</si>
  <si>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</si>
  <si>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</si>
  <si>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</si>
  <si>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</si>
  <si>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</si>
  <si>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</si>
  <si>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</si>
  <si>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</si>
  <si>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</si>
  <si>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</si>
  <si>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</si>
  <si>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</si>
  <si>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</si>
  <si>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</si>
  <si>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</si>
  <si>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</si>
  <si>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</si>
  <si>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</si>
  <si>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</si>
  <si>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</si>
  <si>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</si>
  <si>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</si>
  <si>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</si>
  <si>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</si>
  <si>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</si>
  <si>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</si>
  <si>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</si>
  <si>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</si>
  <si>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</si>
  <si>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</si>
  <si>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</si>
  <si>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</si>
  <si>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</si>
  <si>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</si>
  <si>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</si>
  <si>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</si>
  <si>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</si>
  <si>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</si>
  <si>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</si>
  <si>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</si>
  <si>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</si>
  <si>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</si>
  <si>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</si>
  <si>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</si>
  <si>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</si>
  <si>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</si>
  <si>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</si>
  <si>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</si>
  <si>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</si>
  <si>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</si>
  <si>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</si>
  <si>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</si>
  <si>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</si>
  <si>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</si>
  <si>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</si>
  <si>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</si>
  <si>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</si>
  <si>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</si>
  <si>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</si>
  <si>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</si>
  <si>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</si>
  <si>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</si>
  <si>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</si>
  <si>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</si>
  <si>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</si>
  <si>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</si>
  <si>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</si>
  <si>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</si>
  <si>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</si>
  <si>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</si>
  <si>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</si>
  <si>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</si>
  <si>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</si>
  <si>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</si>
  <si>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</si>
  <si>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</si>
  <si>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</si>
  <si>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</si>
  <si>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</si>
  <si>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</si>
  <si>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</si>
  <si>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</si>
  <si>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</si>
  <si>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</si>
  <si>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</si>
  <si>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</si>
  <si>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</si>
  <si>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</si>
  <si>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</si>
  <si>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</si>
  <si>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</si>
  <si>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</si>
  <si>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</si>
  <si>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</si>
  <si>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</si>
  <si>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</si>
  <si>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</si>
  <si>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</si>
  <si>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</si>
  <si>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</si>
  <si>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</si>
  <si>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</si>
  <si>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</si>
  <si>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</si>
  <si>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</si>
  <si>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</si>
  <si>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</si>
  <si>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</si>
  <si>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</si>
  <si>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</si>
  <si>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</si>
  <si>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</si>
  <si>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</si>
  <si>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</si>
  <si>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</si>
  <si>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</si>
  <si>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</si>
  <si>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</si>
  <si>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</si>
  <si>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</si>
  <si>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</si>
  <si>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</si>
  <si>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</si>
  <si>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</si>
  <si>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</si>
  <si>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</si>
  <si>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</si>
  <si>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</si>
  <si>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</si>
  <si>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</si>
  <si>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</si>
  <si>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</si>
  <si>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</si>
  <si>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</si>
  <si>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</si>
  <si>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</si>
  <si>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</si>
  <si>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</si>
  <si>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</si>
  <si>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</si>
  <si>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</si>
  <si>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</si>
  <si>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</si>
  <si>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</si>
  <si>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</si>
  <si>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</si>
  <si>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</si>
  <si>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</si>
  <si>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</si>
  <si>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</si>
  <si>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</si>
  <si>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</si>
  <si>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</si>
  <si>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</si>
  <si>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</si>
  <si>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</si>
  <si>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</si>
  <si>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</si>
  <si>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</si>
  <si>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</si>
  <si>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</si>
  <si>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</si>
  <si>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</si>
  <si>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</si>
  <si>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</si>
  <si>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</si>
  <si>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</si>
  <si>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</si>
  <si>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</si>
  <si>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</si>
  <si>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</si>
  <si>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</si>
  <si>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</si>
  <si>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</si>
  <si>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</si>
  <si>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</si>
  <si>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</si>
  <si>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</si>
  <si>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</si>
  <si>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</si>
  <si>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</si>
  <si>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</si>
  <si>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</si>
  <si>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</si>
  <si>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</si>
  <si>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</si>
  <si>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</si>
  <si>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</si>
  <si>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</si>
  <si>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</si>
  <si>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</si>
  <si>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</si>
  <si>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</si>
  <si>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</si>
  <si>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</si>
  <si>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</si>
  <si>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</si>
  <si>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</si>
  <si>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</si>
  <si>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</si>
  <si>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</si>
  <si>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</si>
  <si>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</si>
  <si>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</si>
  <si>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</si>
  <si>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</si>
  <si>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</si>
  <si>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</si>
  <si>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</si>
  <si>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</si>
  <si>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</si>
  <si>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</si>
  <si>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</si>
  <si>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</si>
  <si>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</si>
  <si>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</si>
  <si>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</si>
  <si>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</si>
  <si>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</si>
  <si>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</si>
  <si>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</si>
  <si>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</si>
  <si>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</si>
  <si>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</si>
  <si>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</si>
  <si>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</si>
  <si>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</si>
  <si>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</si>
  <si>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</si>
  <si>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</si>
  <si>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</si>
  <si>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</si>
  <si>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</si>
  <si>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</si>
  <si>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</si>
  <si>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</si>
  <si>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</si>
  <si>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</si>
  <si>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</si>
  <si>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</si>
  <si>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</si>
  <si>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</si>
  <si>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</si>
  <si>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</si>
  <si>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</si>
  <si>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</si>
  <si>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</si>
  <si>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</si>
  <si>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</si>
  <si>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</si>
  <si>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</si>
  <si>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</si>
  <si>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</si>
  <si>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</si>
  <si>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</si>
  <si>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</si>
  <si>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</si>
  <si>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</si>
  <si>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</si>
  <si>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</si>
  <si>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</si>
  <si>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</si>
  <si>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</si>
  <si>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</si>
  <si>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</si>
  <si>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</si>
  <si>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</si>
  <si>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</si>
  <si>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</si>
  <si>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</si>
  <si>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</si>
  <si>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</si>
  <si>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</si>
  <si>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</si>
  <si>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</si>
  <si>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</si>
  <si>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</si>
  <si>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</si>
  <si>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</si>
  <si>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</si>
  <si>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</si>
  <si>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</si>
  <si>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</si>
  <si>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</si>
  <si>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</si>
  <si>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</si>
  <si>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</si>
  <si>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</si>
  <si>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</si>
  <si>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</si>
  <si>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</si>
  <si>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</si>
  <si>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</si>
  <si>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</si>
  <si>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</si>
  <si>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</si>
  <si>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</si>
  <si>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</si>
  <si>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</si>
  <si>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</si>
  <si>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</si>
  <si>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</si>
  <si>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</si>
  <si>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</si>
  <si>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</si>
  <si>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</si>
  <si>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</si>
  <si>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</si>
  <si>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</si>
  <si>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</si>
  <si>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</si>
  <si>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</si>
  <si>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</si>
  <si>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</si>
  <si>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</si>
  <si>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</si>
  <si>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</si>
  <si>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</si>
  <si>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</si>
  <si>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</si>
  <si>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</si>
  <si>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</si>
  <si>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</si>
  <si>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</si>
  <si>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</si>
  <si>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</si>
  <si>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</si>
  <si>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</si>
  <si>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</si>
  <si>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</si>
  <si>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</si>
  <si>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</si>
  <si>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</si>
  <si>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</si>
  <si>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</si>
  <si>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</si>
  <si>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</si>
  <si>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</si>
  <si>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</si>
  <si>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</si>
  <si>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</si>
  <si>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</si>
  <si>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</si>
  <si>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</si>
  <si>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</si>
  <si>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</si>
  <si>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</si>
  <si>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</si>
  <si>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</si>
  <si>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</si>
  <si>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</si>
  <si>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</si>
  <si>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</si>
  <si>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</si>
  <si>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</si>
  <si>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</si>
  <si>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</si>
  <si>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</si>
  <si>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</si>
  <si>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</si>
  <si>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</si>
  <si>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</si>
  <si>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</si>
  <si>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</si>
  <si>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</si>
  <si>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</si>
  <si>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</si>
  <si>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</si>
  <si>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</si>
  <si>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</si>
  <si>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</si>
  <si>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</si>
  <si>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</si>
  <si>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</si>
  <si>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</si>
  <si>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</si>
  <si>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</si>
  <si>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</si>
  <si>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</si>
  <si>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</si>
  <si>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</si>
  <si>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</si>
  <si>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</si>
  <si>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</si>
  <si>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</si>
  <si>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</si>
  <si>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</si>
  <si>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</si>
  <si>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</si>
  <si>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</si>
  <si>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</si>
  <si>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</si>
  <si>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</si>
  <si>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</si>
  <si>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</si>
  <si>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</si>
  <si>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</si>
  <si>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</si>
  <si>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</si>
  <si>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</si>
  <si>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</si>
  <si>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</si>
  <si>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</si>
  <si>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</si>
  <si>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</si>
  <si>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</si>
  <si>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</si>
  <si>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</si>
  <si>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</si>
  <si>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</si>
  <si>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</si>
  <si>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</si>
  <si>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</si>
  <si>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</si>
  <si>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</si>
  <si>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</si>
  <si>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</si>
  <si>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</si>
  <si>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</si>
  <si>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</si>
  <si>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</si>
  <si>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</si>
  <si>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</si>
  <si>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</si>
  <si>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</si>
  <si>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</si>
  <si>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</si>
  <si>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</si>
  <si>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</si>
  <si>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</si>
  <si>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</si>
  <si>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</si>
  <si>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</si>
  <si>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</si>
  <si>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</si>
  <si>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</si>
  <si>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</si>
  <si>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</si>
  <si>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</si>
  <si>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</si>
  <si>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</si>
  <si>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</si>
  <si>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</si>
  <si>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</si>
  <si>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</si>
  <si>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</si>
  <si>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</si>
  <si>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</si>
  <si>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</si>
  <si>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</si>
  <si>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</si>
  <si>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</si>
  <si>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</si>
  <si>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</si>
  <si>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</si>
  <si>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</si>
  <si>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</si>
  <si>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</si>
  <si>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</si>
  <si>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</si>
  <si>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</si>
  <si>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</si>
  <si>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</si>
  <si>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</si>
  <si>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</si>
  <si>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</si>
  <si>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</si>
  <si>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</si>
  <si>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</si>
  <si>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</si>
  <si>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</si>
  <si>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</si>
  <si>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</si>
  <si>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</si>
  <si>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</si>
  <si>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</si>
  <si>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</si>
  <si>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</si>
  <si>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</si>
  <si>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</si>
  <si>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</si>
  <si>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</si>
  <si>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</si>
  <si>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</si>
  <si>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</si>
  <si>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</si>
  <si>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</si>
  <si>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</si>
  <si>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</si>
  <si>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</si>
  <si>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</si>
  <si>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</si>
  <si>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</si>
  <si>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</si>
  <si>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</si>
  <si>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</si>
  <si>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</si>
  <si>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</si>
  <si>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</si>
  <si>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</si>
  <si>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</si>
  <si>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</si>
  <si>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</si>
  <si>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</si>
  <si>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</si>
  <si>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</si>
  <si>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</si>
  <si>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</si>
  <si>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</si>
  <si>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</si>
  <si>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</si>
  <si>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</si>
  <si>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</si>
  <si>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</si>
  <si>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</si>
  <si>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</si>
  <si>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</si>
  <si>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</si>
  <si>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</si>
  <si>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</si>
  <si>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</si>
  <si>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</si>
  <si>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</si>
  <si>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</si>
  <si>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</si>
  <si>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</si>
  <si>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</si>
  <si>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</si>
  <si>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</si>
  <si>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</si>
  <si>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</si>
  <si>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</si>
  <si>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</si>
  <si>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</si>
  <si>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</si>
  <si>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</si>
  <si>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</si>
  <si>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</si>
  <si>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</si>
  <si>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</si>
  <si>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</si>
  <si>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</si>
  <si>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</si>
  <si>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</si>
  <si>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</si>
  <si>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</si>
  <si>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</si>
  <si>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</si>
  <si>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</si>
  <si>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</si>
  <si>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</si>
  <si>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</si>
  <si>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</si>
  <si>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</si>
  <si>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</si>
  <si>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</si>
  <si>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</si>
  <si>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</si>
  <si>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</si>
  <si>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</si>
  <si>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</si>
  <si>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</si>
  <si>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</si>
  <si>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</si>
  <si>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</si>
  <si>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</si>
  <si>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</si>
  <si>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</si>
  <si>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</si>
  <si>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</si>
  <si>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</si>
  <si>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</si>
  <si>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</si>
  <si>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</si>
  <si>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</si>
  <si>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</si>
  <si>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</si>
  <si>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</si>
  <si>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</si>
  <si>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</si>
  <si>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</si>
  <si>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</si>
  <si>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</si>
  <si>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</si>
  <si>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</si>
  <si>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</si>
  <si>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</si>
  <si>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</si>
  <si>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</si>
  <si>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</si>
  <si>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</si>
  <si>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</si>
  <si>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</si>
  <si>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</si>
  <si>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</si>
  <si>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</si>
  <si>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</si>
  <si>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</si>
  <si>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</si>
  <si>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</si>
  <si>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</si>
  <si>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</si>
  <si>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</si>
  <si>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</si>
  <si>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</si>
  <si>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</si>
  <si>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</si>
  <si>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</si>
  <si>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</si>
  <si>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</si>
  <si>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</si>
  <si>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</si>
  <si>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</si>
  <si>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</si>
  <si>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</si>
  <si>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</si>
  <si>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</si>
  <si>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</si>
  <si>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</si>
  <si>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</si>
  <si>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</si>
  <si>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</si>
  <si>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</si>
  <si>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</si>
  <si>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</si>
  <si>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</si>
  <si>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</si>
  <si>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</si>
  <si>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</si>
  <si>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</si>
  <si>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</si>
  <si>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</si>
  <si>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</si>
  <si>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</si>
  <si>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</si>
  <si>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</si>
  <si>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</si>
  <si>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</si>
  <si>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</si>
  <si>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</si>
  <si>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</si>
  <si>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</si>
  <si>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</si>
  <si>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</si>
  <si>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</si>
  <si>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</si>
  <si>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</si>
  <si>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</si>
  <si>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</si>
  <si>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</si>
  <si>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</si>
  <si>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</si>
  <si>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</si>
  <si>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</si>
  <si>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</si>
  <si>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</si>
  <si>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</si>
  <si>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</si>
  <si>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</si>
  <si>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</si>
  <si>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</si>
  <si>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</si>
  <si>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</si>
  <si>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</si>
  <si>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</si>
  <si>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</si>
  <si>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</si>
  <si>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</si>
  <si>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</si>
  <si>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</si>
  <si>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</si>
  <si>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</si>
  <si>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</si>
  <si>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</si>
  <si>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</si>
  <si>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</si>
  <si>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</si>
  <si>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</si>
  <si>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</si>
  <si>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</si>
  <si>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</si>
  <si>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</si>
  <si>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</si>
  <si>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</si>
  <si>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</si>
  <si>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</si>
  <si>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</si>
  <si>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</si>
  <si>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</si>
  <si>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</si>
  <si>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</si>
  <si>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</si>
  <si>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</si>
  <si>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</si>
  <si>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</si>
  <si>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</si>
  <si>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</si>
  <si>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</si>
  <si>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</si>
  <si>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</si>
  <si>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</si>
  <si>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</si>
  <si>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</si>
  <si>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</si>
  <si>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</si>
  <si>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</si>
  <si>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</si>
  <si>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</si>
  <si>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</si>
  <si>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</si>
  <si>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</si>
  <si>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</si>
  <si>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</si>
  <si>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</si>
  <si>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</si>
  <si>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</si>
  <si>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</si>
  <si>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</si>
  <si>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</si>
  <si>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</si>
  <si>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</si>
  <si>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</si>
  <si>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</si>
  <si>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</si>
  <si>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</si>
  <si>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</si>
  <si>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</si>
  <si>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</si>
  <si>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</si>
  <si>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</si>
  <si>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</si>
  <si>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</si>
  <si>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</si>
  <si>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</si>
  <si>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</si>
  <si>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</si>
  <si>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</si>
  <si>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</si>
  <si>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</si>
  <si>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</si>
  <si>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</si>
  <si>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</si>
  <si>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</si>
  <si>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</si>
  <si>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</si>
  <si>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</si>
  <si>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</si>
  <si>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</si>
  <si>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</si>
  <si>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</si>
  <si>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</si>
  <si>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</si>
  <si>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</si>
  <si>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</si>
  <si>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</si>
  <si>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</si>
  <si>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</si>
  <si>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</si>
  <si>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</si>
  <si>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</si>
  <si>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</si>
  <si>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</si>
  <si>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</si>
  <si>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</si>
  <si>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</si>
  <si>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</si>
  <si>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</si>
  <si>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</si>
  <si>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</si>
  <si>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</si>
  <si>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</si>
  <si>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</si>
  <si>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</si>
  <si>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</si>
  <si>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</si>
  <si>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</si>
  <si>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</si>
  <si>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</si>
  <si>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</si>
  <si>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</si>
  <si>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</si>
  <si>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</si>
  <si>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</si>
  <si>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</si>
  <si>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</si>
  <si>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</si>
  <si>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</si>
  <si>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</si>
  <si>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</si>
  <si>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</si>
  <si>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</si>
  <si>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</si>
  <si>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</si>
  <si>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</si>
  <si>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</si>
  <si>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</si>
  <si>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</si>
  <si>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</si>
  <si>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</si>
  <si>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</si>
  <si>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</si>
  <si>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</si>
  <si>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</si>
  <si>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</si>
  <si>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</si>
  <si>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</si>
  <si>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</si>
  <si>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</si>
  <si>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</si>
  <si>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</si>
  <si>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</si>
  <si>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</si>
  <si>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</si>
  <si>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</si>
  <si>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</si>
  <si>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</si>
  <si>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</si>
  <si>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</si>
  <si>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</si>
  <si>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</si>
  <si>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</si>
  <si>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</si>
  <si>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</si>
  <si>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</si>
  <si>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</si>
  <si>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</si>
  <si>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</si>
  <si>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</si>
  <si>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</si>
  <si>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</si>
  <si>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</si>
  <si>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</si>
  <si>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</si>
  <si>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</si>
  <si>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</si>
  <si>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</si>
  <si>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</si>
  <si>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</si>
  <si>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</si>
  <si>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</si>
  <si>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</si>
  <si>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</si>
  <si>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</si>
  <si>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</si>
  <si>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</si>
  <si>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</si>
  <si>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</si>
  <si>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</si>
  <si>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</si>
  <si>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</si>
  <si>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</si>
  <si>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</si>
  <si>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</si>
  <si>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</si>
  <si>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</si>
  <si>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</si>
  <si>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</si>
  <si>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</si>
  <si>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</si>
  <si>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</si>
  <si>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</si>
  <si>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</si>
  <si>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</si>
  <si>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</si>
  <si>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</si>
  <si>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</si>
  <si>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</si>
  <si>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</si>
  <si>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</si>
  <si>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</si>
  <si>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</si>
  <si>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</si>
  <si>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</si>
  <si>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</si>
  <si>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</si>
  <si>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</si>
  <si>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</si>
  <si>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</si>
  <si>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</si>
  <si>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</si>
  <si>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</si>
  <si>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</si>
  <si>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</si>
  <si>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</si>
  <si>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</si>
  <si>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</si>
  <si>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</si>
  <si>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</si>
  <si>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</si>
  <si>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</si>
  <si>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</si>
  <si>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</si>
  <si>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</si>
  <si>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</si>
  <si>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</si>
  <si>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</si>
  <si>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</si>
  <si>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</si>
  <si>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</si>
  <si>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</si>
  <si>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</si>
  <si>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</si>
  <si>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</si>
  <si>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</si>
  <si>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</si>
  <si>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</si>
  <si>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</si>
  <si>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</si>
  <si>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</si>
  <si>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</si>
  <si>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</si>
  <si>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</si>
  <si>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</si>
  <si>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</si>
  <si>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</si>
  <si>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</si>
  <si>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</si>
  <si>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</si>
  <si>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</si>
  <si>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</si>
  <si>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</si>
  <si>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</si>
  <si>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</si>
  <si>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</si>
  <si>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</si>
  <si>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</si>
  <si>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</si>
  <si>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</si>
  <si>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</si>
  <si>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</si>
  <si>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</si>
  <si>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</si>
  <si>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</si>
  <si>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</si>
  <si>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</si>
  <si>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</si>
  <si>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</si>
  <si>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</si>
  <si>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</si>
  <si>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</si>
  <si>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</si>
  <si>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</si>
  <si>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</si>
  <si>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</si>
  <si>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</si>
  <si>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</si>
  <si>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</si>
  <si>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</si>
  <si>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</si>
  <si>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</si>
  <si>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</si>
  <si>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</si>
  <si>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</si>
  <si>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</si>
  <si>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</si>
  <si>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</si>
  <si>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</si>
  <si>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</si>
  <si>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</si>
  <si>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</si>
  <si>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</si>
  <si>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</si>
  <si>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</si>
  <si>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</si>
  <si>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</si>
  <si>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</si>
  <si>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</si>
  <si>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</si>
  <si>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</si>
  <si>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</si>
  <si>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</si>
  <si>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</si>
  <si>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</si>
  <si>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</si>
  <si>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</si>
  <si>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</si>
  <si>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</si>
  <si>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</si>
  <si>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</si>
  <si>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</si>
  <si>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</si>
  <si>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</si>
  <si>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</si>
  <si>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</si>
  <si>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</si>
  <si>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</si>
  <si>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</si>
  <si>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</si>
  <si>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</si>
  <si>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</si>
  <si>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</si>
  <si>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</si>
  <si>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</si>
  <si>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</si>
  <si>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</si>
  <si>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</si>
  <si>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</si>
  <si>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</si>
  <si>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</si>
  <si>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</si>
  <si>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</si>
  <si>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</si>
  <si>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</si>
  <si>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</si>
  <si>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</si>
  <si>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</si>
  <si>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</si>
  <si>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</si>
  <si>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</si>
  <si>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</si>
  <si>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</si>
  <si>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</si>
  <si>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</si>
  <si>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</si>
  <si>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</si>
  <si>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</si>
  <si>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</si>
  <si>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</si>
  <si>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</si>
  <si>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</si>
  <si>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</si>
  <si>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</si>
  <si>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</si>
  <si>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</si>
  <si>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</si>
  <si>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</si>
  <si>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</si>
  <si>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</si>
  <si>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</si>
  <si>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</si>
  <si>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</si>
  <si>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</si>
  <si>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</si>
  <si>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</si>
  <si>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</si>
  <si>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</si>
  <si>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</si>
  <si>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</si>
  <si>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</si>
  <si>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</si>
  <si>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</si>
  <si>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</si>
  <si>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</si>
  <si>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</si>
  <si>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</si>
  <si>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</si>
  <si>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</si>
  <si>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</si>
  <si>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</si>
  <si>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</si>
  <si>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</si>
  <si>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</si>
  <si>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</si>
  <si>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</si>
  <si>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</si>
  <si>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</si>
  <si>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</si>
  <si>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</si>
  <si>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</si>
  <si>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</si>
  <si>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</si>
  <si>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</si>
  <si>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</si>
  <si>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</si>
  <si>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</si>
  <si>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</si>
  <si>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</si>
  <si>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</si>
  <si>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</si>
  <si>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</si>
  <si>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</si>
  <si>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</si>
  <si>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</si>
  <si>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</si>
  <si>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</si>
  <si>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</si>
  <si>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</si>
  <si>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</si>
  <si>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</si>
  <si>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</si>
  <si>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</si>
  <si>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</si>
  <si>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</si>
  <si>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</si>
  <si>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</si>
  <si>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</si>
  <si>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</si>
  <si>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</si>
  <si>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</si>
  <si>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</si>
  <si>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</si>
  <si>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</si>
  <si>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</si>
  <si>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</si>
  <si>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</si>
  <si>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</si>
  <si>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</si>
  <si>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</si>
  <si>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</si>
  <si>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</si>
  <si>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</si>
  <si>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</si>
  <si>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</si>
  <si>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</si>
  <si>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</si>
  <si>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</si>
  <si>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</si>
  <si>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</si>
  <si>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</si>
  <si>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</si>
  <si>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</si>
  <si>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</si>
  <si>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</si>
  <si>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</si>
  <si>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</si>
  <si>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</si>
  <si>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</si>
  <si>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</si>
  <si>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</si>
  <si>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</si>
  <si>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</si>
  <si>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</si>
  <si>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</si>
  <si>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</si>
  <si>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</si>
  <si>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</si>
  <si>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</si>
  <si>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</si>
  <si>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</si>
  <si>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</si>
  <si>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</si>
  <si>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</si>
  <si>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</si>
  <si>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</si>
  <si>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</si>
  <si>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</si>
  <si>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</si>
  <si>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</si>
  <si>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</si>
  <si>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</si>
  <si>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</si>
  <si>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</si>
  <si>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</si>
  <si>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</si>
  <si>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</si>
  <si>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</si>
  <si>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</si>
  <si>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</si>
  <si>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</si>
  <si>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</si>
  <si>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</si>
  <si>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</si>
  <si>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</si>
  <si>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</si>
  <si>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</si>
  <si>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</si>
  <si>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</si>
  <si>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</si>
  <si>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</si>
  <si>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</si>
  <si>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</si>
  <si>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</si>
  <si>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</si>
  <si>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</si>
  <si>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</si>
  <si>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</si>
  <si>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</si>
  <si>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</si>
  <si>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</si>
  <si>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</si>
  <si>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</si>
  <si>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</si>
  <si>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</si>
  <si>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</si>
  <si>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</si>
  <si>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</si>
  <si>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</si>
  <si>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</si>
  <si>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</si>
  <si>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</si>
  <si>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</si>
  <si>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</si>
  <si>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</si>
  <si>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</si>
  <si>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</si>
  <si>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</si>
  <si>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</si>
  <si>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</si>
  <si>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</si>
  <si>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</si>
  <si>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</si>
  <si>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</si>
  <si>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</si>
  <si>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</si>
  <si>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</si>
  <si>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</si>
  <si>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</si>
  <si>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</si>
  <si>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</si>
  <si>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</si>
  <si>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</si>
  <si>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</si>
  <si>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</si>
  <si>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</si>
  <si>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</si>
  <si>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</si>
  <si>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</si>
  <si>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</si>
  <si>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</si>
  <si>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</si>
  <si>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</si>
  <si>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</si>
  <si>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</si>
  <si>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</si>
  <si>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</si>
  <si>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</si>
  <si>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</si>
  <si>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</si>
  <si>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</si>
  <si>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</si>
  <si>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</si>
  <si>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</si>
  <si>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</si>
  <si>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</si>
  <si>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</si>
  <si>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</si>
  <si>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</si>
  <si>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</si>
  <si>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</si>
  <si>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</si>
  <si>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</si>
  <si>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</si>
  <si>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</si>
  <si>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</si>
  <si>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</si>
  <si>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</si>
  <si>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</si>
  <si>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</si>
  <si>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</si>
  <si>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</si>
  <si>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</si>
  <si>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</si>
  <si>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</si>
  <si>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</si>
  <si>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</si>
  <si>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</si>
  <si>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</si>
  <si>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</si>
  <si>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</si>
  <si>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</si>
  <si>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</si>
  <si>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</si>
  <si>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</si>
  <si>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</si>
  <si>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</si>
  <si>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</si>
  <si>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</si>
  <si>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</si>
  <si>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</si>
  <si>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</si>
  <si>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</si>
  <si>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</si>
  <si>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</si>
  <si>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</si>
  <si>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</si>
  <si>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</si>
  <si>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</si>
  <si>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</si>
  <si>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</si>
  <si>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</si>
  <si>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</si>
  <si>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</si>
  <si>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</si>
  <si>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</si>
  <si>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</si>
  <si>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</si>
  <si>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</si>
  <si>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</si>
  <si>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</si>
  <si>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</si>
  <si>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</si>
  <si>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</si>
  <si>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</si>
  <si>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</si>
  <si>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</si>
  <si>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</si>
  <si>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</si>
  <si>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</si>
  <si>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</si>
  <si>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</si>
  <si>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</si>
  <si>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</si>
  <si>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</si>
  <si>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</si>
  <si>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</si>
  <si>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</si>
  <si>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</si>
  <si>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</si>
  <si>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</si>
  <si>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</si>
  <si>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</si>
  <si>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</si>
  <si>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</si>
  <si>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</si>
  <si>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</si>
  <si>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</si>
  <si>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</si>
  <si>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</si>
  <si>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</si>
  <si>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</si>
  <si>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</si>
  <si>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</si>
  <si>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</si>
  <si>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</si>
  <si>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</si>
  <si>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</si>
  <si>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</si>
  <si>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</si>
  <si>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</si>
  <si>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</si>
  <si>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</si>
  <si>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</si>
  <si>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</si>
  <si>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</si>
  <si>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</si>
  <si>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</si>
  <si>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</si>
  <si>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</si>
  <si>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</si>
  <si>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</si>
  <si>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</si>
  <si>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</si>
  <si>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</si>
  <si>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</si>
  <si>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</si>
  <si>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</si>
  <si>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</si>
  <si>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</si>
  <si>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</si>
  <si>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</si>
  <si>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</si>
  <si>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</si>
  <si>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</si>
  <si>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</si>
  <si>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</si>
  <si>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</si>
  <si>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</si>
  <si>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</si>
  <si>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</si>
  <si>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</si>
  <si>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</si>
  <si>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</si>
  <si>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</si>
  <si>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</si>
  <si>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</si>
  <si>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</si>
  <si>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</si>
  <si>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</si>
  <si>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</si>
  <si>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</si>
  <si>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</si>
  <si>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</si>
  <si>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</si>
  <si>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</si>
  <si>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</si>
  <si>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</si>
  <si>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</si>
  <si>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</si>
  <si>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</si>
  <si>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</si>
  <si>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</si>
  <si>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</si>
  <si>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</si>
  <si>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</si>
  <si>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</si>
  <si>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</si>
  <si>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</si>
  <si>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</si>
  <si>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</si>
  <si>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</si>
  <si>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</si>
  <si>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</si>
  <si>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</si>
  <si>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</si>
  <si>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</si>
  <si>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</si>
  <si>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</si>
  <si>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</si>
  <si>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</si>
  <si>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</si>
  <si>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</si>
  <si>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</si>
  <si>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</si>
  <si>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</si>
  <si>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</si>
  <si>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</si>
  <si>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</si>
  <si>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</si>
  <si>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</si>
  <si>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</si>
  <si>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</si>
  <si>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</si>
  <si>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</si>
  <si>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</si>
  <si>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</si>
  <si>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</si>
  <si>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</si>
  <si>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</si>
  <si>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</si>
  <si>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</si>
  <si>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</si>
  <si>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</si>
  <si>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</si>
  <si>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</si>
  <si>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</si>
  <si>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</si>
  <si>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</si>
  <si>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</si>
  <si>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</si>
  <si>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</si>
  <si>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</si>
  <si>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</si>
  <si>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</si>
  <si>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</si>
  <si>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</si>
  <si>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</si>
  <si>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</si>
  <si>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</si>
  <si>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</si>
  <si>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</si>
  <si>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</si>
  <si>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</si>
  <si>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</si>
  <si>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</si>
  <si>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</si>
  <si>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</si>
  <si>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</si>
  <si>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</si>
  <si>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</si>
  <si>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</si>
  <si>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</si>
  <si>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</si>
  <si>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</si>
  <si>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</si>
  <si>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</si>
  <si>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</si>
  <si>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</si>
  <si>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</si>
  <si>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</si>
  <si>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</si>
  <si>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</si>
  <si>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</si>
  <si>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</si>
  <si>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</si>
  <si>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</si>
  <si>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</si>
  <si>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</si>
  <si>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</si>
  <si>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</si>
  <si>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</si>
  <si>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</si>
  <si>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</si>
  <si>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</si>
  <si>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</si>
  <si>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</si>
  <si>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</si>
  <si>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</si>
  <si>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</si>
  <si>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</si>
  <si>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</si>
  <si>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</si>
  <si>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</si>
  <si>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</si>
  <si>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</si>
  <si>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</si>
  <si>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</si>
  <si>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</si>
  <si>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</si>
  <si>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</si>
  <si>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</si>
  <si>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</si>
  <si>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</si>
  <si>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</si>
  <si>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</si>
  <si>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</si>
  <si>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</si>
  <si>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</si>
  <si>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</si>
  <si>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</si>
  <si>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</si>
  <si>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</si>
  <si>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</si>
  <si>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</si>
  <si>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</si>
  <si>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</si>
  <si>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</si>
  <si>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</si>
  <si>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</si>
  <si>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</si>
  <si>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</si>
  <si>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</si>
  <si>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</si>
  <si>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</si>
  <si>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</si>
  <si>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</si>
  <si>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</si>
  <si>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</si>
  <si>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</si>
  <si>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</si>
  <si>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</si>
  <si>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</si>
  <si>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</si>
  <si>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</si>
  <si>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</si>
  <si>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</si>
  <si>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</si>
  <si>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</si>
  <si>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</si>
  <si>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</si>
  <si>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</si>
  <si>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</si>
  <si>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</si>
  <si>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</si>
  <si>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</si>
  <si>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</si>
  <si>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</si>
  <si>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</si>
  <si>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</si>
  <si>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</si>
  <si>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</si>
  <si>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</si>
  <si>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</si>
  <si>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</si>
  <si>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</si>
  <si>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</si>
  <si>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</si>
  <si>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</si>
  <si>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</si>
  <si>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</si>
  <si>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</si>
  <si>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</si>
  <si>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</si>
  <si>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</si>
  <si>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</si>
  <si>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</si>
  <si>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</si>
  <si>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</si>
  <si>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</si>
  <si>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</si>
  <si>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</si>
  <si>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</si>
  <si>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</si>
  <si>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</si>
  <si>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</si>
  <si>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</si>
  <si>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</si>
  <si>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</si>
  <si>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</si>
  <si>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</si>
  <si>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</si>
  <si>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</si>
  <si>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</si>
  <si>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</si>
  <si>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</si>
  <si>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</si>
  <si>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</si>
  <si>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</si>
  <si>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</si>
  <si>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</si>
  <si>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</si>
  <si>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</si>
  <si>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</si>
  <si>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</si>
  <si>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</si>
  <si>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</si>
  <si>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</si>
  <si>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</si>
  <si>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</si>
  <si>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</si>
  <si>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</si>
  <si>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</si>
  <si>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</si>
  <si>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</si>
  <si>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</si>
  <si>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</si>
  <si>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</si>
  <si>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</si>
  <si>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</si>
  <si>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</si>
  <si>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</si>
  <si>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</si>
  <si>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</si>
  <si>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</si>
  <si>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</si>
  <si>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</si>
  <si>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</si>
  <si>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</si>
  <si>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</si>
  <si>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</si>
  <si>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</si>
  <si>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</si>
  <si>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</si>
  <si>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</si>
  <si>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</si>
  <si>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</si>
  <si>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</si>
  <si>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</si>
  <si>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</si>
  <si>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</si>
  <si>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</si>
  <si>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</si>
  <si>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</si>
  <si>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</si>
  <si>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</si>
  <si>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</si>
  <si>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</si>
  <si>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</si>
  <si>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</si>
  <si>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</si>
  <si>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</si>
  <si>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</si>
  <si>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</si>
  <si>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</si>
  <si>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</si>
  <si>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</si>
  <si>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</si>
  <si>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</si>
  <si>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</si>
  <si>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</si>
  <si>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</si>
  <si>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</si>
  <si>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</si>
  <si>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</si>
  <si>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</si>
  <si>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</si>
  <si>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</si>
  <si>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</si>
  <si>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</si>
  <si>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</si>
  <si>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</si>
  <si>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</si>
  <si>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</si>
  <si>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</si>
  <si>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</si>
  <si>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</si>
  <si>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</si>
  <si>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</si>
  <si>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</si>
  <si>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</si>
  <si>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</si>
  <si>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</si>
  <si>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</si>
  <si>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</si>
  <si>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</si>
  <si>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</si>
  <si>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</si>
  <si>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</si>
  <si>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</si>
  <si>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</si>
  <si>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</si>
  <si>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</si>
  <si>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</si>
  <si>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</si>
  <si>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</si>
  <si>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</si>
  <si>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</si>
  <si>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</si>
  <si>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</si>
  <si>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</si>
  <si>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</si>
  <si>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</si>
  <si>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</si>
  <si>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</si>
  <si>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</si>
  <si>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</si>
  <si>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</si>
  <si>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</si>
  <si>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</si>
  <si>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</si>
  <si>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</si>
  <si>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</si>
  <si>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</si>
  <si>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</si>
  <si>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</si>
  <si>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</si>
  <si>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</si>
  <si>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</si>
  <si>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</si>
  <si>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</si>
  <si>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</si>
  <si>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</si>
  <si>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</si>
  <si>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</si>
  <si>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</si>
  <si>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</si>
  <si>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</si>
  <si>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</si>
  <si>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</si>
  <si>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</si>
  <si>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</si>
  <si>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</si>
  <si>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</si>
  <si>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</si>
  <si>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</si>
  <si>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</si>
  <si>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</si>
  <si>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</si>
  <si>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</si>
  <si>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</si>
  <si>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</si>
  <si>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</si>
  <si>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</si>
  <si>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</si>
  <si>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</si>
  <si>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</si>
  <si>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</si>
  <si>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</si>
  <si>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</si>
  <si>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</si>
  <si>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</si>
  <si>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</si>
  <si>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</si>
  <si>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</si>
  <si>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</si>
  <si>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</si>
  <si>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</si>
  <si>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</si>
  <si>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</si>
  <si>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</si>
  <si>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</si>
  <si>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</si>
  <si>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</si>
  <si>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</si>
  <si>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</si>
  <si>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</si>
  <si>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</si>
  <si>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</si>
  <si>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</si>
  <si>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</si>
  <si>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</si>
  <si>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</si>
  <si>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</si>
  <si>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</si>
  <si>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</si>
  <si>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</si>
  <si>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</si>
  <si>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</si>
  <si>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</si>
  <si>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</si>
  <si>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</si>
  <si>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</si>
  <si>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</si>
  <si>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</si>
  <si>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</si>
  <si>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</si>
  <si>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</si>
  <si>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</si>
  <si>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</si>
  <si>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</si>
  <si>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</si>
  <si>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</si>
  <si>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</si>
  <si>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</si>
  <si>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</si>
  <si>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</si>
  <si>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</si>
  <si>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</si>
  <si>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</si>
  <si>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</si>
  <si>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</si>
  <si>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</si>
  <si>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</si>
  <si>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</si>
  <si>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</si>
  <si>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</si>
  <si>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</si>
  <si>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</si>
  <si>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</si>
  <si>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</si>
  <si>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</si>
  <si>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</si>
  <si>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</si>
  <si>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</si>
  <si>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</si>
  <si>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</si>
  <si>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</si>
  <si>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</si>
  <si>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</si>
  <si>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</si>
  <si>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</si>
  <si>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</si>
  <si>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</si>
  <si>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</si>
  <si>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</si>
  <si>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</si>
  <si>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</si>
  <si>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</si>
  <si>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</si>
  <si>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</si>
  <si>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</si>
  <si>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</si>
  <si>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</si>
  <si>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</si>
  <si>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</si>
  <si>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</si>
  <si>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</si>
  <si>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</si>
  <si>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</si>
  <si>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</si>
  <si>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</si>
  <si>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</si>
  <si>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</si>
  <si>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</si>
  <si>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</si>
  <si>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</si>
  <si>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</si>
  <si>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</si>
  <si>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</si>
  <si>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</si>
  <si>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</si>
  <si>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</si>
  <si>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</si>
  <si>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</si>
  <si>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</si>
  <si>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</si>
  <si>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</si>
  <si>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</si>
  <si>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</si>
  <si>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</si>
  <si>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</si>
  <si>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</si>
  <si>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</si>
  <si>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</si>
  <si>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</si>
  <si>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</si>
  <si>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</si>
  <si>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</si>
  <si>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</si>
  <si>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</si>
  <si>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</si>
  <si>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</si>
  <si>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</si>
  <si>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</si>
  <si>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</si>
  <si>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</si>
  <si>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</si>
  <si>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</si>
  <si>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</si>
  <si>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</si>
  <si>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</si>
  <si>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</si>
  <si>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</si>
  <si>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</si>
  <si>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</si>
  <si>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</si>
  <si>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</si>
  <si>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</si>
  <si>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</si>
  <si>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</si>
  <si>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</si>
  <si>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</si>
  <si>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</si>
  <si>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</si>
  <si>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</si>
  <si>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</si>
  <si>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</si>
  <si>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</si>
  <si>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</si>
  <si>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</si>
  <si>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</si>
  <si>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</si>
  <si>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</si>
  <si>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</si>
  <si>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</si>
  <si>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</si>
  <si>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</si>
  <si>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</si>
  <si>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</si>
  <si>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</si>
  <si>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</si>
  <si>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</si>
  <si>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</si>
  <si>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</si>
  <si>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</si>
  <si>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</si>
  <si>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</si>
  <si>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</si>
  <si>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</si>
  <si>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</si>
  <si>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</si>
  <si>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</si>
  <si>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</si>
  <si>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</si>
  <si>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</si>
  <si>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</si>
  <si>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</si>
  <si>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</si>
  <si>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</si>
  <si>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</si>
  <si>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</si>
  <si>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</si>
  <si>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</si>
  <si>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</si>
  <si>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</si>
  <si>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</si>
  <si>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</si>
  <si>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</si>
  <si>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</si>
  <si>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</si>
  <si>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</si>
  <si>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</si>
  <si>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</si>
  <si>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</si>
  <si>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</si>
  <si>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</si>
  <si>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</si>
  <si>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</si>
  <si>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</si>
  <si>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</si>
  <si>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</si>
  <si>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</si>
  <si>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</si>
  <si>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</si>
  <si>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</si>
  <si>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</si>
  <si>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</si>
  <si>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</si>
  <si>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</si>
  <si>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</si>
  <si>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</si>
  <si>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</si>
  <si>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</si>
  <si>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</si>
  <si>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</si>
  <si>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</si>
  <si>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</si>
  <si>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</si>
  <si>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</si>
  <si>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</si>
  <si>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</si>
  <si>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</si>
  <si>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</si>
  <si>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</si>
  <si>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</si>
  <si>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</si>
  <si>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</si>
  <si>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</si>
  <si>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</si>
  <si>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</si>
  <si>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</si>
  <si>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</si>
  <si>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</si>
  <si>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</si>
  <si>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</si>
  <si>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</si>
  <si>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</si>
  <si>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</si>
  <si>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</si>
  <si>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</si>
  <si>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</si>
  <si>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</si>
  <si>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</si>
  <si>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</si>
  <si>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</si>
  <si>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</si>
  <si>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</si>
  <si>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</si>
  <si>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</si>
  <si>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</si>
  <si>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</si>
  <si>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</si>
  <si>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</si>
  <si>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</si>
  <si>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</si>
  <si>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</si>
  <si>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</si>
  <si>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</si>
  <si>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</si>
  <si>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</si>
  <si>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</si>
  <si>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</si>
  <si>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</si>
  <si>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</si>
  <si>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</si>
  <si>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</si>
  <si>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</si>
  <si>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</si>
  <si>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</si>
  <si>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</si>
  <si>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</si>
  <si>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</si>
  <si>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</si>
  <si>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</si>
  <si>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</si>
  <si>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</si>
  <si>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</si>
  <si>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</si>
  <si>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</si>
  <si>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</si>
  <si>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</si>
  <si>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</si>
  <si>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</si>
  <si>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</si>
  <si>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</si>
  <si>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</si>
  <si>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</si>
  <si>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</si>
  <si>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</si>
  <si>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</si>
  <si>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</si>
  <si>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</si>
  <si>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</si>
  <si>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</si>
  <si>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</si>
  <si>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</si>
  <si>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</si>
  <si>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</si>
  <si>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</si>
  <si>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</si>
  <si>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</si>
  <si>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</si>
  <si>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</si>
  <si>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</si>
  <si>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</si>
  <si>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</si>
  <si>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</si>
  <si>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</si>
  <si>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</si>
  <si>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</si>
  <si>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</si>
  <si>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</si>
  <si>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</si>
  <si>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</si>
  <si>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</si>
  <si>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</si>
  <si>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</si>
  <si>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</si>
  <si>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</si>
  <si>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</si>
  <si>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</si>
  <si>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</si>
  <si>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</si>
  <si>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</si>
  <si>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</si>
  <si>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</si>
  <si>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</si>
  <si>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</si>
  <si>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</si>
  <si>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</si>
  <si>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</si>
  <si>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</si>
  <si>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</si>
  <si>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</si>
  <si>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</si>
  <si>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</si>
  <si>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</si>
  <si>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</si>
  <si>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</si>
  <si>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</si>
  <si>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</si>
  <si>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</si>
  <si>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</si>
  <si>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</si>
  <si>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</si>
  <si>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</si>
  <si>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</si>
  <si>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</si>
  <si>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</si>
  <si>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</si>
  <si>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</si>
  <si>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</si>
  <si>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</si>
  <si>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</si>
  <si>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</si>
  <si>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</si>
  <si>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</si>
  <si>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</si>
  <si>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</si>
  <si>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</si>
  <si>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</si>
  <si>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</si>
  <si>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</si>
  <si>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</si>
  <si>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</si>
  <si>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</si>
  <si>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</si>
  <si>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</si>
  <si>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</si>
  <si>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</si>
  <si>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</si>
  <si>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</si>
  <si>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</si>
  <si>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</si>
  <si>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</si>
  <si>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</si>
  <si>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</si>
  <si>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</si>
  <si>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</si>
  <si>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</si>
  <si>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</si>
  <si>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</si>
  <si>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</si>
  <si>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</si>
  <si>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</si>
  <si>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</si>
  <si>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</si>
  <si>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</si>
  <si>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</si>
  <si>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</si>
  <si>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</si>
  <si>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</si>
  <si>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</si>
  <si>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</si>
  <si>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</si>
  <si>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</si>
  <si>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</si>
  <si>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</si>
  <si>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</si>
  <si>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</si>
  <si>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</si>
  <si>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</si>
  <si>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</si>
  <si>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</si>
  <si>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</si>
  <si>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</si>
  <si>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</si>
  <si>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</si>
  <si>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</si>
  <si>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</si>
  <si>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</si>
  <si>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</si>
  <si>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</si>
  <si>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</si>
  <si>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</si>
  <si>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</si>
  <si>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</si>
  <si>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</si>
  <si>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</si>
  <si>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</si>
  <si>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</si>
  <si>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</si>
  <si>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</si>
  <si>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</si>
  <si>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</si>
  <si>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</si>
  <si>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</si>
  <si>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</si>
  <si>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</si>
  <si>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</si>
  <si>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</si>
  <si>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</si>
  <si>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</si>
  <si>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</si>
  <si>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</si>
  <si>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</si>
  <si>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</si>
  <si>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</si>
  <si>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</si>
  <si>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</si>
  <si>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</si>
  <si>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</si>
  <si>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</si>
  <si>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</si>
  <si>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</si>
  <si>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</si>
  <si>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</si>
  <si>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</si>
  <si>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</si>
  <si>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</si>
  <si>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</si>
  <si>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</si>
  <si>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</si>
  <si>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</si>
  <si>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</si>
  <si>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</si>
  <si>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</si>
  <si>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</si>
  <si>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</si>
  <si>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</si>
  <si>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</si>
  <si>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</si>
  <si>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</si>
  <si>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</si>
  <si>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</si>
  <si>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</si>
  <si>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</si>
  <si>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</si>
  <si>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</si>
  <si>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</si>
  <si>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</si>
  <si>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</si>
  <si>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</si>
  <si>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</si>
  <si>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</si>
  <si>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</si>
  <si>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</si>
  <si>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</si>
  <si>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</si>
  <si>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</si>
  <si>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</si>
  <si>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</si>
  <si>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</si>
  <si>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</si>
  <si>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</si>
  <si>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</si>
  <si>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</si>
  <si>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</si>
  <si>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</si>
  <si>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</si>
  <si>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</si>
  <si>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</si>
  <si>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</si>
  <si>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</si>
  <si>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</si>
  <si>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</si>
  <si>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</si>
  <si>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</si>
  <si>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</si>
  <si>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</si>
  <si>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</si>
  <si>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</si>
  <si>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</si>
  <si>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</si>
  <si>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</si>
  <si>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</si>
  <si>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</si>
  <si>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</si>
  <si>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</si>
  <si>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</si>
  <si>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</si>
  <si>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</si>
  <si>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</si>
  <si>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</si>
  <si>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</si>
  <si>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</si>
  <si>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</si>
  <si>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</si>
  <si>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</si>
  <si>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</si>
  <si>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</si>
  <si>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</si>
  <si>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</si>
  <si>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</si>
  <si>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</si>
  <si>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</si>
  <si>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</si>
  <si>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</si>
  <si>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</si>
  <si>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</si>
  <si>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</si>
  <si>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</si>
  <si>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</si>
  <si>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</si>
  <si>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</si>
  <si>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</si>
  <si>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</si>
  <si>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</si>
  <si>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</si>
  <si>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</si>
  <si>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</si>
  <si>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</si>
  <si>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</si>
  <si>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</si>
  <si>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</si>
  <si>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</si>
  <si>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</si>
  <si>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</si>
  <si>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</si>
  <si>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</si>
  <si>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</si>
  <si>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</si>
  <si>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</si>
  <si>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</si>
  <si>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</si>
  <si>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</si>
  <si>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</si>
  <si>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</si>
  <si>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</si>
  <si>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</si>
  <si>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</si>
  <si>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</si>
  <si>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</si>
  <si>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</si>
  <si>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</si>
  <si>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</si>
  <si>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</si>
  <si>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</si>
  <si>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</si>
  <si>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</si>
  <si>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</si>
  <si>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</si>
  <si>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</si>
  <si>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</si>
  <si>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</si>
  <si>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</si>
  <si>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</si>
  <si>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</si>
  <si>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</si>
  <si>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</si>
  <si>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</si>
  <si>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</si>
  <si>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</si>
  <si>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</si>
  <si>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</si>
  <si>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</si>
  <si>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</si>
  <si>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</si>
  <si>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</si>
  <si>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</si>
  <si>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</si>
  <si>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</si>
  <si>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</si>
  <si>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</si>
  <si>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</si>
  <si>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</si>
  <si>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</si>
  <si>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</si>
  <si>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</si>
  <si>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</si>
  <si>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</si>
  <si>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</si>
  <si>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</si>
  <si>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</si>
  <si>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</si>
  <si>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</si>
  <si>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</si>
  <si>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</si>
  <si>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</si>
  <si>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</si>
  <si>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</si>
  <si>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</si>
  <si>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</si>
  <si>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</si>
  <si>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</si>
  <si>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</si>
  <si>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</si>
  <si>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</si>
  <si>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</si>
  <si>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</si>
  <si>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</si>
  <si>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</si>
  <si>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</si>
  <si>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</si>
  <si>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</si>
  <si>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</si>
  <si>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</si>
  <si>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</si>
  <si>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</si>
  <si>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</si>
  <si>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</si>
  <si>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</si>
  <si>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</si>
  <si>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</si>
  <si>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</si>
  <si>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</si>
  <si>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</si>
  <si>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</si>
  <si>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</si>
  <si>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</si>
  <si>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</si>
  <si>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</si>
  <si>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</si>
  <si>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</si>
  <si>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</si>
  <si>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</si>
  <si>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</si>
  <si>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</si>
  <si>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</si>
  <si>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</si>
  <si>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</si>
  <si>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</si>
  <si>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</si>
  <si>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</si>
  <si>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</si>
  <si>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</si>
  <si>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</si>
  <si>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</si>
  <si>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</si>
  <si>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</si>
  <si>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</si>
  <si>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</si>
  <si>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</si>
  <si>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</si>
  <si>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</si>
  <si>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</si>
  <si>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</si>
  <si>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</si>
  <si>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</si>
  <si>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</si>
  <si>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</si>
  <si>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</si>
  <si>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</si>
  <si>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</si>
  <si>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</si>
  <si>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</si>
  <si>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</si>
  <si>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</si>
  <si>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</si>
  <si>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</si>
  <si>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</si>
  <si>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</si>
  <si>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</si>
  <si>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</si>
  <si>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</si>
  <si>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</si>
  <si>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</si>
  <si>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</si>
  <si>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</si>
  <si>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</si>
  <si>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</si>
  <si>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</si>
  <si>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</si>
  <si>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</si>
  <si>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</si>
  <si>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</si>
  <si>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</si>
  <si>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</si>
  <si>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</si>
  <si>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</si>
  <si>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</si>
  <si>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</si>
  <si>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</si>
  <si>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</si>
  <si>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</si>
  <si>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</si>
  <si>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</si>
  <si>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</si>
  <si>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</si>
  <si>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</si>
  <si>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</si>
  <si>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</si>
  <si>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</si>
  <si>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</si>
  <si>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</si>
  <si>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</si>
  <si>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</si>
  <si>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</si>
  <si>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</si>
  <si>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</si>
  <si>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</si>
  <si>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</si>
  <si>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</si>
  <si>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</si>
  <si>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</si>
  <si>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</si>
  <si>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</si>
  <si>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</si>
  <si>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</si>
  <si>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</si>
  <si>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</si>
  <si>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</si>
  <si>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</si>
  <si>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</si>
  <si>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</si>
  <si>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</si>
  <si>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</si>
  <si>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</si>
  <si>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</si>
  <si>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</si>
  <si>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</si>
  <si>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</si>
  <si>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</si>
  <si>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</si>
  <si>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</si>
  <si>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</si>
  <si>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</si>
  <si>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</si>
  <si>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</si>
  <si>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</si>
  <si>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</si>
  <si>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</si>
  <si>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</si>
  <si>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</si>
  <si>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</si>
  <si>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</si>
  <si>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</si>
  <si>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</si>
  <si>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</si>
  <si>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</si>
  <si>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</si>
  <si>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</si>
  <si>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</si>
  <si>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</si>
  <si>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</si>
  <si>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</si>
  <si>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</si>
  <si>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</si>
  <si>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</si>
  <si>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</si>
  <si>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</si>
  <si>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</si>
  <si>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</si>
  <si>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</si>
  <si>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</si>
  <si>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</si>
  <si>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</si>
  <si>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</si>
  <si>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</si>
  <si>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</si>
  <si>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</si>
  <si>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</si>
  <si>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</si>
  <si>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</si>
  <si>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</si>
  <si>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</si>
  <si>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</si>
  <si>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</si>
  <si>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</si>
  <si>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</si>
  <si>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</si>
  <si>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</si>
  <si>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</si>
  <si>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</si>
  <si>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</si>
  <si>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</si>
  <si>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</si>
  <si>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</si>
  <si>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</si>
  <si>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</si>
  <si>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</si>
  <si>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</si>
  <si>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</si>
  <si>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</si>
  <si>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</si>
  <si>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</si>
  <si>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</si>
  <si>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</si>
  <si>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</si>
  <si>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</si>
  <si>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</si>
  <si>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</si>
  <si>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</si>
  <si>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</si>
  <si>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</si>
  <si>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</si>
  <si>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</si>
  <si>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</si>
  <si>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</si>
  <si>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</si>
  <si>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</si>
  <si>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</si>
  <si>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</si>
  <si>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</si>
  <si>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</si>
  <si>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</si>
  <si>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</si>
  <si>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</si>
  <si>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</si>
  <si>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</si>
  <si>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</si>
  <si>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</si>
  <si>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</si>
  <si>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</si>
  <si>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</si>
  <si>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</si>
  <si>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</si>
  <si>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</si>
  <si>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</si>
  <si>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</si>
  <si>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</si>
  <si>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</si>
  <si>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</si>
  <si>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</si>
  <si>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</si>
  <si>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</si>
  <si>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</si>
  <si>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</si>
  <si>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</si>
  <si>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</si>
  <si>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</si>
  <si>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</si>
  <si>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</si>
  <si>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</si>
  <si>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</si>
  <si>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</si>
  <si>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</si>
  <si>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</si>
  <si>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</si>
  <si>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</si>
  <si>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</si>
  <si>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</si>
  <si>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</si>
  <si>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</si>
  <si>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</si>
  <si>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</si>
  <si>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</si>
  <si>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</si>
  <si>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</si>
  <si>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</si>
  <si>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</si>
  <si>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</si>
  <si>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</si>
  <si>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</si>
  <si>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</si>
  <si>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</si>
  <si>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</si>
  <si>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</si>
  <si>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</si>
  <si>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</si>
  <si>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</si>
  <si>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</si>
  <si>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</si>
  <si>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</si>
  <si>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</si>
  <si>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</si>
  <si>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</si>
  <si>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</si>
  <si>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</si>
  <si>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</si>
  <si>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</si>
  <si>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</si>
  <si>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</si>
  <si>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</si>
  <si>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</si>
  <si>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</si>
  <si>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</si>
  <si>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</si>
  <si>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</si>
  <si>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</si>
  <si>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</si>
  <si>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</si>
  <si>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</si>
  <si>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</si>
  <si>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</si>
  <si>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</si>
  <si>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</si>
  <si>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</si>
  <si>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</si>
  <si>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</si>
  <si>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</si>
  <si>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</si>
  <si>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</si>
  <si>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</si>
  <si>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</si>
  <si>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</si>
  <si>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</si>
  <si>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</si>
  <si>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</si>
  <si>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</si>
  <si>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</si>
  <si>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</si>
  <si>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</si>
  <si>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</si>
  <si>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</si>
  <si>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</si>
  <si>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</si>
  <si>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</si>
  <si>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</si>
  <si>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</si>
  <si>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</si>
  <si>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</si>
  <si>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</si>
  <si>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</si>
  <si>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</si>
  <si>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</si>
  <si>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</si>
  <si>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</si>
  <si>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</si>
  <si>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</si>
  <si>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</si>
  <si>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</si>
  <si>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</si>
  <si>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</si>
  <si>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</si>
  <si>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</si>
  <si>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</si>
  <si>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</si>
  <si>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</si>
  <si>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</si>
  <si>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</si>
  <si>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</si>
  <si>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</si>
  <si>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</si>
  <si>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</si>
  <si>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</si>
  <si>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</si>
  <si>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</si>
  <si>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</si>
  <si>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</si>
  <si>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</si>
  <si>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</si>
  <si>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</si>
  <si>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</si>
  <si>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</si>
  <si>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</si>
  <si>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</si>
  <si>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</si>
  <si>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</si>
  <si>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</si>
  <si>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</si>
  <si>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</si>
  <si>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</si>
  <si>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</si>
  <si>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</si>
  <si>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</si>
  <si>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</si>
  <si>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</si>
  <si>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</si>
  <si>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</si>
  <si>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</si>
  <si>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</si>
  <si>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</si>
  <si>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</si>
  <si>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</si>
  <si>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</si>
  <si>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</si>
  <si>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</si>
  <si>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</si>
  <si>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</si>
  <si>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</si>
  <si>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</si>
  <si>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</si>
  <si>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</si>
  <si>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</si>
  <si>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</si>
  <si>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</si>
  <si>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</si>
  <si>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</si>
  <si>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</si>
  <si>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</si>
  <si>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</si>
  <si>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</si>
  <si>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</si>
  <si>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</si>
  <si>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</si>
  <si>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</si>
  <si>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</si>
  <si>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</si>
  <si>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</si>
  <si>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</si>
  <si>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</si>
  <si>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</si>
  <si>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</si>
  <si>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</si>
  <si>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</si>
  <si>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</si>
  <si>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</si>
  <si>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</si>
  <si>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</si>
  <si>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</si>
  <si>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</si>
  <si>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</si>
  <si>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</si>
  <si>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</si>
  <si>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</si>
  <si>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</si>
  <si>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</si>
  <si>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</si>
  <si>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</si>
  <si>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</si>
  <si>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</si>
  <si>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</si>
  <si>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</si>
  <si>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</si>
  <si>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</si>
  <si>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</si>
  <si>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</si>
  <si>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</si>
  <si>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</si>
  <si>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</si>
  <si>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</si>
  <si>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</si>
  <si>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</si>
  <si>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</si>
  <si>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</si>
  <si>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</si>
  <si>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</si>
  <si>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</si>
  <si>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</si>
  <si>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</si>
  <si>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</si>
  <si>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</si>
  <si>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</si>
  <si>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</si>
  <si>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</si>
  <si>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</si>
  <si>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</si>
  <si>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</si>
  <si>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</si>
  <si>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</si>
  <si>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</si>
  <si>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</si>
  <si>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</si>
  <si>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</si>
  <si>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</si>
  <si>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</si>
  <si>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</si>
  <si>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</si>
  <si>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</si>
  <si>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</si>
  <si>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</si>
  <si>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</si>
  <si>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</si>
  <si>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</si>
  <si>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</si>
  <si>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</si>
  <si>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</si>
  <si>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</si>
  <si>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</si>
  <si>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</si>
  <si>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</si>
  <si>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</si>
  <si>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</si>
  <si>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</si>
  <si>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</si>
  <si>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</si>
  <si>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</si>
  <si>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</si>
  <si>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</si>
  <si>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</si>
  <si>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</si>
  <si>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</si>
  <si>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</si>
  <si>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</si>
  <si>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</si>
  <si>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</si>
  <si>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</si>
  <si>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</si>
  <si>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</si>
  <si>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</si>
  <si>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</si>
  <si>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</si>
  <si>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</si>
  <si>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</si>
  <si>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</si>
  <si>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</si>
  <si>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</si>
  <si>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</si>
  <si>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</si>
  <si>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</si>
  <si>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</si>
  <si>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</si>
  <si>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</si>
  <si>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</si>
  <si>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</si>
  <si>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</si>
  <si>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</si>
  <si>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</si>
  <si>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</si>
  <si>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</si>
  <si>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</si>
  <si>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</si>
  <si>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</si>
  <si>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</si>
  <si>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</si>
  <si>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</si>
  <si>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</si>
  <si>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</si>
  <si>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</si>
  <si>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</si>
  <si>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</si>
  <si>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</si>
  <si>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</si>
  <si>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</si>
  <si>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</si>
  <si>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</si>
  <si>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</si>
  <si>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</si>
  <si>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</si>
  <si>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</si>
  <si>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</si>
  <si>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</si>
  <si>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</si>
  <si>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</si>
  <si>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</si>
  <si>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</si>
  <si>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</si>
  <si>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</si>
  <si>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</si>
  <si>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</si>
  <si>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</si>
  <si>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</si>
  <si>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</si>
  <si>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</si>
  <si>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</si>
  <si>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</si>
  <si>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</si>
  <si>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</si>
  <si>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</si>
  <si>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</si>
  <si>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</si>
  <si>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</si>
  <si>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</si>
  <si>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</si>
  <si>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</si>
  <si>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</si>
  <si>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</si>
  <si>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</si>
  <si>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</si>
  <si>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</si>
  <si>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</si>
  <si>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</si>
  <si>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</si>
  <si>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</si>
  <si>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</si>
  <si>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</si>
  <si>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</si>
  <si>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</si>
  <si>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</si>
  <si>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</si>
  <si>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</si>
  <si>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</si>
  <si>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</si>
  <si>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</si>
  <si>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</si>
  <si>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</si>
  <si>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</si>
  <si>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</si>
  <si>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</si>
  <si>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</si>
  <si>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</si>
  <si>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</si>
  <si>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</si>
  <si>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</si>
  <si>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</si>
  <si>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</si>
  <si>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</si>
  <si>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</si>
  <si>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</si>
  <si>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</si>
  <si>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</si>
  <si>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</si>
  <si>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</si>
  <si>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</si>
  <si>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</si>
  <si>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</si>
  <si>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</si>
  <si>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</si>
  <si>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</si>
  <si>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</si>
  <si>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</si>
  <si>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</si>
  <si>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</si>
  <si>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</si>
  <si>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</si>
  <si>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</si>
  <si>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</si>
  <si>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</si>
  <si>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</si>
  <si>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</si>
  <si>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</si>
  <si>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</si>
  <si>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</si>
  <si>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</si>
  <si>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</si>
  <si>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</si>
  <si>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</si>
  <si>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</si>
  <si>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</si>
  <si>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</si>
  <si>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</si>
  <si>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</si>
  <si>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</si>
  <si>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</si>
  <si>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</si>
  <si>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</si>
  <si>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</si>
  <si>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</si>
  <si>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</si>
  <si>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</si>
  <si>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</si>
  <si>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</si>
  <si>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</si>
  <si>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</si>
  <si>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</si>
  <si>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</si>
  <si>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</si>
  <si>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</si>
  <si>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</si>
  <si>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</si>
  <si>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</si>
  <si>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</si>
  <si>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</si>
  <si>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</si>
  <si>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</si>
  <si>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</si>
  <si>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</si>
  <si>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</si>
  <si>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</si>
  <si>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</si>
  <si>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</si>
  <si>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</si>
  <si>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</si>
  <si>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</si>
  <si>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</si>
  <si>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</si>
  <si>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</si>
  <si>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</si>
  <si>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</si>
  <si>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</si>
  <si>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</si>
  <si>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</si>
  <si>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</si>
  <si>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</si>
  <si>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</si>
  <si>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</si>
  <si>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</si>
  <si>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</si>
  <si>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</si>
  <si>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</si>
  <si>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</si>
  <si>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</si>
  <si>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</si>
  <si>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</si>
  <si>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</si>
  <si>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</si>
  <si>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</si>
  <si>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</si>
  <si>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</si>
  <si>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</si>
  <si>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</si>
  <si>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</si>
  <si>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</si>
  <si>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</si>
  <si>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</si>
  <si>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</si>
  <si>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</si>
  <si>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</si>
  <si>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</si>
  <si>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</si>
  <si>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</si>
  <si>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</si>
  <si>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</si>
  <si>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</si>
  <si>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</si>
  <si>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</si>
  <si>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</si>
  <si>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</si>
  <si>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</si>
  <si>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</si>
  <si>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</si>
  <si>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</si>
  <si>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</si>
  <si>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</si>
  <si>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</si>
  <si>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</si>
  <si>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</si>
  <si>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</si>
  <si>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</si>
  <si>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</si>
  <si>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</si>
  <si>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</si>
  <si>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</si>
  <si>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</si>
  <si>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</si>
  <si>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</si>
  <si>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</si>
  <si>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</si>
  <si>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</si>
  <si>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</si>
  <si>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</si>
  <si>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</si>
  <si>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</si>
  <si>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</si>
  <si>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</si>
  <si>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</si>
  <si>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</si>
  <si>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</si>
  <si>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</si>
  <si>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</si>
  <si>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</si>
  <si>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</si>
  <si>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</si>
  <si>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</si>
  <si>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</si>
  <si>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</si>
  <si>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</si>
  <si>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</si>
  <si>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</si>
  <si>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</si>
  <si>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</si>
  <si>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</si>
  <si>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</si>
  <si>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</si>
  <si>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</si>
  <si>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</si>
  <si>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</si>
  <si>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</si>
  <si>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</si>
  <si>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</si>
  <si>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</si>
  <si>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</si>
  <si>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</si>
  <si>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</si>
  <si>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</si>
  <si>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</si>
  <si>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</si>
  <si>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</si>
  <si>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</si>
  <si>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</si>
  <si>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</si>
  <si>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</si>
  <si>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</si>
  <si>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</si>
  <si>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</si>
  <si>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</si>
  <si>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</si>
  <si>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</si>
  <si>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</si>
  <si>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</si>
  <si>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</si>
  <si>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</si>
  <si>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</si>
  <si>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</si>
  <si>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</si>
  <si>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</si>
  <si>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</si>
  <si>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</si>
  <si>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</si>
  <si>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</si>
  <si>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</si>
  <si>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</si>
  <si>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</si>
  <si>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</si>
  <si>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</si>
  <si>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</si>
  <si>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</si>
  <si>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</si>
  <si>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</si>
  <si>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</si>
  <si>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</si>
  <si>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</si>
  <si>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</si>
  <si>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</si>
  <si>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</si>
  <si>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</si>
  <si>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</si>
  <si>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</si>
  <si>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</si>
  <si>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</si>
  <si>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</si>
  <si>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</si>
  <si>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</si>
  <si>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</si>
  <si>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</si>
  <si>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</si>
  <si>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</si>
  <si>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</si>
  <si>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</si>
  <si>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</si>
  <si>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</si>
  <si>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</si>
  <si>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</si>
  <si>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</si>
  <si>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</si>
  <si>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</si>
  <si>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</si>
  <si>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</si>
  <si>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</si>
  <si>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</si>
  <si>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</si>
  <si>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</si>
  <si>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</si>
  <si>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</si>
  <si>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</si>
  <si>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</si>
  <si>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</si>
  <si>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</si>
  <si>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</si>
  <si>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</si>
  <si>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</si>
  <si>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</si>
  <si>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</si>
  <si>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</si>
  <si>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</si>
  <si>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</si>
  <si>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</si>
  <si>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</si>
  <si>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</si>
  <si>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</si>
  <si>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</si>
  <si>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</si>
  <si>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</si>
  <si>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</si>
  <si>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</si>
  <si>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</si>
  <si>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</si>
  <si>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</si>
  <si>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</si>
  <si>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</si>
  <si>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</si>
  <si>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</si>
  <si>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</si>
  <si>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</si>
  <si>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</si>
  <si>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</si>
  <si>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</si>
  <si>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</si>
  <si>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</si>
  <si>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</si>
  <si>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</si>
  <si>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</si>
  <si>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</si>
  <si>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</si>
  <si>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</si>
  <si>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</si>
  <si>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</si>
  <si>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</si>
  <si>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</si>
  <si>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</si>
  <si>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</si>
  <si>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</si>
  <si>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</si>
  <si>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</si>
  <si>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</si>
  <si>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</si>
  <si>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</si>
  <si>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</si>
  <si>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</si>
  <si>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</si>
  <si>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</si>
  <si>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</si>
  <si>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</si>
  <si>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</si>
  <si>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</si>
  <si>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</si>
  <si>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</si>
  <si>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</si>
  <si>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</si>
  <si>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</si>
  <si>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</si>
  <si>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</si>
  <si>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</si>
  <si>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</si>
  <si>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</si>
  <si>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</si>
  <si>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</si>
  <si>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</si>
  <si>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</si>
  <si>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</si>
  <si>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</si>
  <si>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</si>
  <si>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</si>
  <si>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</si>
  <si>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</si>
  <si>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</si>
  <si>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</si>
  <si>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</si>
  <si>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</si>
  <si>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</si>
  <si>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</si>
  <si>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</si>
  <si>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</si>
  <si>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</si>
  <si>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</si>
  <si>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</si>
  <si>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</si>
  <si>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</si>
  <si>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</si>
  <si>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</si>
  <si>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</si>
  <si>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</si>
  <si>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</si>
  <si>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</si>
  <si>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</si>
  <si>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</si>
  <si>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</si>
  <si>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</si>
  <si>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</si>
  <si>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</si>
  <si>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</si>
  <si>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</si>
  <si>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</si>
  <si>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</si>
  <si>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</si>
  <si>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</si>
  <si>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</si>
  <si>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</si>
  <si>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</si>
  <si>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</si>
  <si>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</si>
  <si>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</si>
  <si>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</si>
  <si>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</si>
  <si>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</si>
  <si>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</si>
  <si>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</si>
  <si>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</si>
  <si>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</si>
  <si>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</si>
  <si>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</si>
  <si>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</si>
  <si>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</si>
  <si>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</si>
  <si>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</si>
  <si>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</si>
  <si>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</si>
  <si>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</si>
  <si>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</si>
  <si>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</si>
  <si>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</si>
  <si>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</si>
  <si>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</si>
  <si>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</si>
  <si>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</si>
  <si>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</si>
  <si>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</si>
  <si>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</si>
  <si>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</si>
  <si>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</si>
  <si>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</si>
  <si>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</si>
  <si>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</si>
  <si>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</si>
  <si>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</si>
  <si>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</si>
  <si>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</si>
  <si>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</si>
  <si>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</si>
  <si>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</si>
  <si>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</si>
  <si>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</si>
  <si>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</si>
  <si>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</si>
  <si>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</si>
  <si>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</si>
  <si>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</si>
  <si>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</si>
  <si>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</si>
  <si>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</si>
  <si>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</si>
  <si>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</si>
  <si>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</si>
  <si>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</si>
  <si>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</si>
  <si>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</si>
  <si>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</si>
  <si>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</si>
  <si>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</si>
  <si>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</si>
  <si>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</si>
  <si>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</si>
  <si>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</si>
  <si>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</si>
  <si>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</si>
  <si>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</si>
  <si>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</si>
  <si>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</si>
  <si>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</si>
  <si>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</si>
  <si>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</si>
  <si>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</si>
  <si>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</si>
  <si>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</si>
  <si>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</si>
  <si>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</si>
  <si>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</si>
  <si>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</si>
  <si>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</si>
  <si>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</si>
  <si>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</si>
  <si>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</si>
  <si>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</si>
  <si>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</si>
  <si>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</si>
  <si>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</si>
  <si>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</si>
  <si>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</si>
  <si>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</si>
  <si>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</si>
  <si>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</si>
  <si>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</si>
  <si>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</si>
  <si>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</si>
  <si>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</si>
  <si>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</si>
  <si>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</si>
  <si>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</si>
  <si>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</si>
  <si>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</si>
  <si>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</si>
  <si>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</si>
  <si>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</si>
  <si>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</si>
  <si>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</si>
  <si>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</si>
  <si>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</si>
  <si>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</si>
  <si>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</si>
  <si>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</si>
  <si>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</si>
  <si>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</si>
  <si>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</si>
  <si>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</si>
  <si>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</si>
  <si>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</si>
  <si>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</si>
  <si>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</si>
  <si>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</si>
  <si>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</si>
  <si>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</si>
  <si>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</si>
  <si>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</si>
  <si>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</si>
  <si>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</si>
  <si>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</si>
  <si>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</si>
  <si>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</si>
  <si>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</si>
  <si>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</si>
  <si>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</si>
  <si>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</si>
  <si>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</si>
  <si>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</si>
  <si>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</si>
  <si>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</si>
  <si>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</si>
  <si>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</si>
  <si>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</si>
  <si>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</si>
  <si>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</si>
  <si>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</si>
  <si>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</si>
  <si>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</si>
  <si>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</si>
  <si>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</si>
  <si>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</si>
  <si>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</si>
  <si>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</si>
  <si>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</si>
  <si>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</si>
  <si>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</si>
  <si>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</si>
  <si>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</si>
  <si>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</si>
  <si>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</si>
  <si>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</si>
  <si>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</si>
  <si>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</si>
  <si>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</si>
  <si>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</si>
  <si>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</si>
  <si>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</si>
  <si>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</si>
  <si>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</si>
  <si>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</si>
  <si>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</si>
  <si>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</si>
  <si>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</si>
  <si>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</si>
  <si>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</si>
  <si>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</si>
  <si>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</si>
  <si>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</si>
  <si>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</si>
  <si>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</si>
  <si>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</si>
  <si>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</si>
  <si>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</si>
  <si>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</si>
  <si>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</si>
  <si>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</si>
  <si>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</si>
  <si>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</si>
  <si>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</si>
  <si>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</si>
  <si>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</si>
  <si>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</si>
  <si>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</si>
  <si>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</si>
  <si>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</si>
  <si>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</si>
  <si>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</si>
  <si>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</si>
  <si>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</si>
  <si>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</si>
  <si>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</si>
  <si>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</si>
  <si>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</si>
  <si>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</si>
  <si>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</si>
  <si>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</si>
  <si>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</si>
  <si>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</si>
  <si>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</si>
  <si>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</si>
  <si>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</si>
  <si>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</si>
  <si>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</si>
  <si>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</si>
  <si>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</si>
  <si>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</si>
  <si>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</si>
  <si>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</si>
  <si>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</si>
  <si>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</si>
  <si>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</si>
  <si>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</si>
  <si>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</si>
  <si>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</si>
  <si>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</si>
  <si>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</si>
  <si>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</si>
  <si>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</si>
  <si>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</si>
  <si>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</si>
  <si>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</si>
  <si>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</si>
  <si>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</si>
  <si>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</si>
  <si>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</si>
  <si>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</si>
  <si>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</si>
  <si>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</si>
  <si>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</si>
  <si>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</si>
  <si>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</si>
  <si>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</si>
  <si>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</si>
  <si>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</si>
  <si>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</si>
  <si>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</si>
  <si>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</si>
  <si>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</si>
  <si>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</si>
  <si>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</si>
  <si>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</si>
  <si>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</si>
  <si>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</si>
  <si>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</si>
  <si>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</si>
  <si>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</si>
  <si>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</si>
  <si>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</si>
  <si>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</si>
  <si>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</si>
  <si>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</si>
  <si>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</si>
  <si>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</si>
  <si>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</si>
  <si>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</si>
  <si>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</si>
  <si>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</si>
  <si>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</si>
  <si>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</si>
  <si>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</si>
  <si>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</si>
  <si>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</si>
  <si>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</si>
  <si>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</si>
  <si>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</si>
  <si>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</si>
  <si>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</si>
  <si>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</si>
  <si>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</si>
  <si>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</si>
  <si>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</si>
  <si>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</si>
  <si>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</si>
  <si>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</si>
  <si>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</si>
  <si>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</si>
  <si>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</si>
  <si>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</si>
  <si>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</si>
  <si>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</si>
  <si>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</si>
  <si>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</si>
  <si>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</si>
  <si>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</si>
  <si>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</si>
  <si>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</si>
  <si>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</si>
  <si>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</si>
  <si>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</si>
  <si>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</si>
  <si>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</si>
  <si>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</si>
  <si>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</si>
  <si>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</si>
  <si>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</si>
  <si>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</si>
  <si>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</si>
  <si>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</si>
  <si>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</si>
  <si>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</si>
  <si>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</si>
  <si>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</si>
  <si>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</si>
  <si>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</si>
  <si>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</si>
  <si>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</si>
  <si>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</si>
  <si>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</si>
  <si>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</si>
  <si>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</si>
  <si>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</si>
  <si>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</si>
  <si>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</si>
  <si>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</si>
  <si>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</si>
  <si>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</si>
  <si>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</si>
  <si>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</si>
  <si>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</si>
  <si>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</si>
  <si>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</si>
  <si>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</si>
  <si>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</si>
  <si>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</si>
  <si>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</si>
  <si>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</si>
  <si>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</si>
  <si>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</si>
  <si>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</si>
  <si>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</si>
  <si>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</si>
  <si>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</si>
  <si>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</si>
  <si>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</si>
  <si>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</si>
  <si>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</si>
  <si>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</si>
  <si>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</si>
  <si>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</si>
  <si>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</si>
  <si>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</si>
  <si>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</si>
  <si>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</si>
  <si>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</si>
  <si>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</si>
  <si>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</si>
  <si>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</si>
  <si>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</si>
  <si>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</si>
  <si>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</si>
  <si>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</si>
  <si>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</si>
  <si>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</si>
  <si>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</si>
  <si>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</si>
  <si>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</si>
  <si>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</si>
  <si>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</si>
  <si>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</si>
  <si>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</si>
  <si>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</si>
  <si>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</si>
  <si>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</si>
  <si>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</si>
  <si>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</si>
  <si>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</si>
  <si>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</si>
  <si>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</si>
  <si>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</si>
  <si>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</si>
  <si>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</si>
  <si>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</si>
  <si>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</si>
  <si>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</si>
  <si>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</si>
  <si>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</si>
  <si>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</si>
  <si>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</si>
  <si>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</si>
  <si>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</si>
  <si>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</si>
  <si>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</si>
  <si>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</si>
  <si>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</si>
  <si>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</si>
  <si>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</si>
  <si>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</si>
  <si>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</si>
  <si>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</si>
  <si>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</si>
  <si>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</si>
  <si>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</si>
  <si>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</si>
  <si>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</si>
  <si>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</si>
  <si>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</si>
  <si>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</si>
  <si>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</si>
  <si>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</si>
  <si>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</si>
  <si>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</si>
  <si>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</si>
  <si>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</si>
  <si>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</si>
  <si>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</si>
  <si>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</si>
  <si>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</si>
  <si>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</si>
  <si>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</si>
  <si>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</si>
  <si>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</si>
  <si>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</si>
  <si>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</si>
  <si>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</si>
  <si>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</si>
  <si>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</si>
  <si>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</si>
  <si>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</si>
  <si>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</si>
  <si>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</si>
  <si>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</si>
  <si>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</si>
  <si>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</si>
  <si>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</si>
  <si>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</si>
  <si>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</si>
  <si>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</si>
  <si>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</si>
  <si>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</si>
  <si>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</si>
  <si>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</si>
  <si>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</si>
  <si>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</si>
  <si>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</si>
  <si>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</si>
  <si>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</si>
  <si>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</si>
  <si>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</si>
  <si>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</si>
  <si>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</si>
  <si>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</si>
  <si>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</si>
  <si>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</si>
  <si>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</si>
  <si>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</si>
  <si>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</si>
  <si>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</si>
  <si>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</si>
  <si>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</si>
  <si>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</si>
  <si>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</si>
  <si>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</si>
  <si>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</si>
  <si>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</si>
  <si>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</si>
  <si>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</si>
  <si>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</si>
  <si>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</si>
  <si>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</si>
  <si>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</si>
  <si>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</si>
  <si>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</si>
  <si>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</si>
  <si>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</si>
  <si>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</si>
  <si>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</si>
  <si>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</si>
  <si>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</si>
  <si>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</si>
  <si>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</si>
  <si>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</si>
  <si>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</si>
  <si>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</si>
  <si>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</si>
  <si>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</si>
  <si>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</si>
  <si>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</si>
  <si>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</si>
  <si>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</si>
  <si>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</si>
  <si>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</si>
  <si>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</si>
  <si>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</si>
  <si>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</si>
  <si>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</si>
  <si>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</si>
  <si>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</si>
  <si>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</si>
  <si>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</si>
  <si>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</si>
  <si>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</si>
  <si>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</si>
  <si>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</si>
  <si>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</si>
  <si>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</si>
  <si>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</si>
  <si>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</si>
  <si>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</si>
  <si>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</si>
  <si>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</si>
  <si>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</si>
  <si>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</si>
  <si>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</si>
  <si>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</si>
  <si>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</si>
  <si>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Zierick Manufacturing Corporation</t>
  </si>
  <si>
    <t>A. Company - All Products</t>
  </si>
  <si>
    <t>00-152-6060</t>
  </si>
  <si>
    <t>Dun &amp; Bradstreet Number</t>
  </si>
  <si>
    <t>klynster@zierick.com</t>
  </si>
  <si>
    <t>914.666.2911</t>
  </si>
  <si>
    <t>Zierick Manufacturing Corporation is a privately owned company.</t>
  </si>
  <si>
    <t xml:space="preserve">A supplier in our supply chain sources tin from the DRC in RMI approved concentrates that are responsibly sourced and is considered an "approved, level 3 smelter" for RMI and reporting purposes. Following Dodd-Frank Legislation and corresponding RMI approved smelters, material may be sourced from level 3 smelters. Our vendors certify and audit all material to ensure that it is sourced from conflict-free suppliers and in compliance with the Dodd-Frank Act. </t>
  </si>
  <si>
    <t xml:space="preserve">A supplier in our supply chain sources tin fromthe DRC in RMI approved concentrates that are responsibly sourced and is considered an "approved, level 3 smelter" for RMI and reporting purposes. Following Dodd-Frank Legislation and corresponding RMI approved smelters, material may be sourced from level 3 smelters. Our vendors certify and audit all material to ensure that it is sourced from conflict-free suppliers and in compliance with the Dodd-Frank Act. </t>
  </si>
  <si>
    <t>Product Engineer</t>
  </si>
  <si>
    <t>Kerry Lynster</t>
  </si>
  <si>
    <t>http://www.zierick.com/pages/ne_40.php</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</si>
</sst>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ynster@zieri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ierick.com/pages/ne_40.php" TargetMode="External"/><Relationship Id="rId4" Type="http://schemas.openxmlformats.org/officeDocument/2006/relationships/hyperlink" Target="mailto:klynster@zieri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25"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1"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61"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15665</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15659</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15665</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15664</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15659</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15660</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44725</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76.5" customHeight="1">
      <c r="A39" s="49"/>
      <c r="B39" s="48" t="str">
        <f ca="1">OFFSET(L!$C$1,MATCH("Declaration"&amp;ADDRESS(ROW(),COLUMN(),4),L!$A:$A,0)-1,SL,,)&amp;P39</f>
        <v>Tin  (*)</v>
      </c>
      <c r="C39" s="13"/>
      <c r="D39" s="389" t="s">
        <v>488</v>
      </c>
      <c r="E39" s="390"/>
      <c r="F39" s="55"/>
      <c r="G39" s="391" t="s">
        <v>15662</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76.5" customHeight="1">
      <c r="A45" s="49"/>
      <c r="B45" s="48" t="str">
        <f ca="1">OFFSET(L!$C$1,MATCH("Declaration"&amp;ADDRESS(ROW(),COLUMN(),4),L!$A:$A,0)-1,SL,,)&amp;P45</f>
        <v>Tin  (*)</v>
      </c>
      <c r="C45" s="13"/>
      <c r="D45" s="389" t="s">
        <v>488</v>
      </c>
      <c r="E45" s="390"/>
      <c r="F45" s="55"/>
      <c r="G45" s="391" t="s">
        <v>15663</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15666</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t="s">
        <v>15661</v>
      </c>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Normal="100" zoomScalePageLayoutView="55" workbookViewId="0">
      <selection activeCell="J16" sqref="J16"/>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767</v>
      </c>
      <c r="B5" s="208" t="str">
        <f ca="1">IF(LEN(A5)=0,"",INDEX('Smelter Look-up'!$A:$A,MATCH($A5,'Smelter Look-up'!$E:$E,0)))</f>
        <v>Tin</v>
      </c>
      <c r="C5" s="212" t="str">
        <f ca="1">IF(LEN(A5)=0,"",INDEX('Smelter Look-up'!$C:$C,MATCH($A5,'Smelter Look-up'!$E:$E,0)))</f>
        <v>EM Vinto</v>
      </c>
      <c r="D5" s="270"/>
      <c r="E5" s="208" t="str">
        <f ca="1">IF(ISERROR($V5),"",OFFSET('Smelter Look-up'!$D$4,$V5-4,0)&amp;"")</f>
        <v>BOLIVIA (PLURINATIONAL STATE OF)</v>
      </c>
      <c r="F5" s="208" t="str">
        <f ca="1">IF(ISERROR($V5),"",OFFSET('Smelter Look-up'!$E$4,$V5-4,0))</f>
        <v>CID000438</v>
      </c>
      <c r="G5" s="208" t="str">
        <f ca="1">IF(C5=$X$4,IF(ISERROR($V5),"Enter smelter details","RMI"),IF(ISERROR($V5),"",OFFSET('Smelter Look-up'!$F$4,$V5-4,0)))</f>
        <v>RMI</v>
      </c>
      <c r="H5" s="209">
        <f ca="1">IF(ISERROR($V5),"",OFFSET('Smelter Look-up'!$G$4,$V5-4,0))</f>
        <v>0</v>
      </c>
      <c r="I5" s="210" t="str">
        <f ca="1">IF(ISERROR($V5),"",OFFSET('Smelter Look-up'!$H$4,$V5-4,0))</f>
        <v>Oruro</v>
      </c>
      <c r="J5" s="210" t="str">
        <f ca="1">IF(ISERROR($V5),"",OFFSET('Smelter Look-up'!$I$4,$V5-4,0))</f>
        <v>Oruro</v>
      </c>
      <c r="K5" s="260"/>
      <c r="L5" s="260"/>
      <c r="M5" s="260"/>
      <c r="N5" s="260"/>
      <c r="O5" s="260"/>
      <c r="P5" s="211"/>
      <c r="Q5" s="261"/>
      <c r="R5" s="208" t="str">
        <f ca="1">IF(ISERROR($V5),"",OFFSET('Smelter Look-up'!$C$4,$V5-4,0)&amp;"")</f>
        <v>EM Vinto</v>
      </c>
      <c r="S5" s="215" t="str">
        <f t="shared" ref="S5" ca="1" si="0">IF(B5="","",IF(ISERROR(MATCH($E5,CL,0)),"Unknown",INDIRECT("'C'!$A$"&amp;MATCH($E5,CL,0)+1)))</f>
        <v>BO</v>
      </c>
      <c r="T5" s="215" t="str">
        <f ca="1">IF(B5="","",IF(ISERROR(MATCH($J5,SorP!$B$1:$B$6230,0)),"",INDIRECT("'SorP'!$A$"&amp;MATCH($J5,SorP!$B$1:$B$6230,0))))</f>
        <v>BO-O</v>
      </c>
      <c r="U5" s="231"/>
      <c r="V5" s="262">
        <f ca="1">IF(C5="",NA(),IF(OR(C5="Smelter not listed",C5="Smelter not yet identified"),MATCH($B5&amp;$D5,'Smelter Look-up'!$J:$J,0),MATCH($B5&amp;$C5,'Smelter Look-up'!$J:$J,0)))</f>
        <v>418</v>
      </c>
      <c r="W5" s="263"/>
      <c r="X5" s="263">
        <f t="shared" ref="X5" ca="1" si="1">IF(AND(C5="Smelter not listed",OR(LEN(D5)=0,LEN(E5)=0)),1,0)</f>
        <v>0</v>
      </c>
      <c r="Y5" s="263"/>
      <c r="Z5" s="263"/>
      <c r="AB5" s="265" t="str">
        <f t="shared" ref="AB5" ca="1" si="2">B5&amp;C5</f>
        <v>TinEM Vinto</v>
      </c>
    </row>
    <row r="6" spans="1:34" s="264" customFormat="1" ht="19.899999999999999" customHeight="1">
      <c r="A6" s="316" t="s">
        <v>769</v>
      </c>
      <c r="B6" s="208" t="str">
        <f ca="1">IF(LEN(A6)=0,"",INDEX('Smelter Look-up'!$A:$A,MATCH($A6,'Smelter Look-up'!$E:$E,0)))</f>
        <v>Tin</v>
      </c>
      <c r="C6" s="212" t="str">
        <f ca="1">IF(LEN(A6)=0,"",INDEX('Smelter Look-up'!$C:$C,MATCH($A6,'Smelter Look-up'!$E:$E,0)))</f>
        <v>Fenix Metals</v>
      </c>
      <c r="D6" s="270"/>
      <c r="E6" s="208" t="str">
        <f ca="1">IF(ISERROR($V6),"",OFFSET('Smelter Look-up'!$D$4,$V6-4,0)&amp;"")</f>
        <v>POLAND</v>
      </c>
      <c r="F6" s="208" t="str">
        <f ca="1">IF(ISERROR($V6),"",OFFSET('Smelter Look-up'!$E$4,$V6-4,0))</f>
        <v>CID000468</v>
      </c>
      <c r="G6" s="208" t="str">
        <f ca="1">IF(C6=$X$4,IF(ISERROR($V6),"Enter smelter details","RMI"),IF(ISERROR($V6),"",OFFSET('Smelter Look-up'!$F$4,$V6-4,0)))</f>
        <v>RMI</v>
      </c>
      <c r="H6" s="209">
        <f ca="1">IF(ISERROR($V6),"",OFFSET('Smelter Look-up'!$G$4,$V6-4,0))</f>
        <v>0</v>
      </c>
      <c r="I6" s="210" t="str">
        <f ca="1">IF(ISERROR($V6),"",OFFSET('Smelter Look-up'!$H$4,$V6-4,0))</f>
        <v>Chmielów</v>
      </c>
      <c r="J6" s="210" t="str">
        <f ca="1">IF(ISERROR($V6),"",OFFSET('Smelter Look-up'!$I$4,$V6-4,0))</f>
        <v>Podkarpackie</v>
      </c>
      <c r="K6" s="260"/>
      <c r="L6" s="260"/>
      <c r="M6" s="260"/>
      <c r="N6" s="260"/>
      <c r="O6" s="260"/>
      <c r="P6" s="211"/>
      <c r="Q6" s="261"/>
      <c r="R6" s="208" t="str">
        <f ca="1">IF(ISERROR($V6),"",OFFSET('Smelter Look-up'!$C$4,$V6-4,0)&amp;"")</f>
        <v>Fenix Metals</v>
      </c>
      <c r="S6" s="215" t="str">
        <f t="shared" ref="S6:S37" ca="1" si="3">IF(B6="","",IF(ISERROR(MATCH($E6,CL,0)),"Unknown",INDIRECT("'C'!$A$"&amp;MATCH($E6,CL,0)+1)))</f>
        <v>PL</v>
      </c>
      <c r="T6" s="215" t="str">
        <f ca="1">IF(B6="","",IF(ISERROR(MATCH($J6,SorP!$B$1:$B$6230,0)),"",INDIRECT("'SorP'!$A$"&amp;MATCH($J6,SorP!$B$1:$B$6230,0))))</f>
        <v>PL-18</v>
      </c>
      <c r="U6" s="231"/>
      <c r="V6" s="262">
        <f ca="1">IF(C6="",NA(),IF(OR(C6="Smelter not listed",C6="Smelter not yet identified"),MATCH($B6&amp;$D6,'Smelter Look-up'!$J:$J,0),MATCH($B6&amp;$C6,'Smelter Look-up'!$J:$J,0)))</f>
        <v>427</v>
      </c>
      <c r="W6" s="263"/>
      <c r="X6" s="263">
        <f t="shared" ref="X6:X37" ca="1" si="4">IF(AND(C6="Smelter not listed",OR(LEN(D6)=0,LEN(E6)=0)),1,0)</f>
        <v>0</v>
      </c>
      <c r="Y6" s="263"/>
      <c r="Z6" s="263"/>
      <c r="AB6" s="265" t="str">
        <f t="shared" ref="AB6:AB37" ca="1" si="5">B6&amp;C6</f>
        <v>TinFenix Metals</v>
      </c>
    </row>
    <row r="7" spans="1:34" s="264" customFormat="1" ht="19.899999999999999" customHeight="1">
      <c r="A7" s="316" t="s">
        <v>770</v>
      </c>
      <c r="B7" s="208" t="str">
        <f ca="1">IF(LEN(A7)=0,"",INDEX('Smelter Look-up'!$A:$A,MATCH($A7,'Smelter Look-up'!$E:$E,0)))</f>
        <v>Tin</v>
      </c>
      <c r="C7" s="212" t="str">
        <f ca="1">IF(LEN(A7)=0,"",INDEX('Smelter Look-up'!$C:$C,MATCH($A7,'Smelter Look-up'!$E:$E,0)))</f>
        <v>Gejiu Non-Ferrous Metal Processing Co., Ltd.</v>
      </c>
      <c r="D7" s="270"/>
      <c r="E7" s="208" t="str">
        <f ca="1">IF(ISERROR($V7),"",OFFSET('Smelter Look-up'!$D$4,$V7-4,0)&amp;"")</f>
        <v>CHINA</v>
      </c>
      <c r="F7" s="208" t="str">
        <f ca="1">IF(ISERROR($V7),"",OFFSET('Smelter Look-up'!$E$4,$V7-4,0))</f>
        <v>CID000538</v>
      </c>
      <c r="G7" s="208" t="str">
        <f ca="1">IF(C7=$X$4,IF(ISERROR($V7),"Enter smelter details","RMI"),IF(ISERROR($V7),"",OFFSET('Smelter Look-up'!$F$4,$V7-4,0)))</f>
        <v>RMI</v>
      </c>
      <c r="H7" s="209">
        <f ca="1">IF(ISERROR($V7),"",OFFSET('Smelter Look-up'!$G$4,$V7-4,0))</f>
        <v>0</v>
      </c>
      <c r="I7" s="210" t="str">
        <f ca="1">IF(ISERROR($V7),"",OFFSET('Smelter Look-up'!$H$4,$V7-4,0))</f>
        <v>Gejiu</v>
      </c>
      <c r="J7" s="210" t="str">
        <f ca="1">IF(ISERROR($V7),"",OFFSET('Smelter Look-up'!$I$4,$V7-4,0))</f>
        <v>Yunnan Sheng</v>
      </c>
      <c r="K7" s="260"/>
      <c r="L7" s="260"/>
      <c r="M7" s="260"/>
      <c r="N7" s="260"/>
      <c r="O7" s="260"/>
      <c r="P7" s="211"/>
      <c r="Q7" s="261"/>
      <c r="R7" s="208" t="str">
        <f ca="1">IF(ISERROR($V7),"",OFFSET('Smelter Look-up'!$C$4,$V7-4,0)&amp;"")</f>
        <v>Gejiu Non-Ferrous Metal Processing Co., Ltd.</v>
      </c>
      <c r="S7" s="215" t="str">
        <f t="shared" ca="1" si="3"/>
        <v>CN</v>
      </c>
      <c r="T7" s="215" t="str">
        <f ca="1">IF(B7="","",IF(ISERROR(MATCH($J7,SorP!$B$1:$B$6230,0)),"",INDIRECT("'SorP'!$A$"&amp;MATCH($J7,SorP!$B$1:$B$6230,0))))</f>
        <v>CN-YN</v>
      </c>
      <c r="U7" s="231"/>
      <c r="V7" s="262">
        <f ca="1">IF(C7="",NA(),IF(OR(C7="Smelter not listed",C7="Smelter not yet identified"),MATCH($B7&amp;$D7,'Smelter Look-up'!$J:$J,0),MATCH($B7&amp;$C7,'Smelter Look-up'!$J:$J,0)))</f>
        <v>433</v>
      </c>
      <c r="W7" s="263"/>
      <c r="X7" s="263">
        <f t="shared" ca="1" si="4"/>
        <v>0</v>
      </c>
      <c r="Y7" s="263"/>
      <c r="Z7" s="263"/>
      <c r="AB7" s="265" t="str">
        <f t="shared" ca="1" si="5"/>
        <v>TinGejiu Non-Ferrous Metal Processing Co., Ltd.</v>
      </c>
    </row>
    <row r="8" spans="1:34" s="264" customFormat="1" ht="19.899999999999999" customHeight="1">
      <c r="A8" s="316" t="s">
        <v>679</v>
      </c>
      <c r="B8" s="208" t="str">
        <f ca="1">IF(LEN(A8)=0,"",INDEX('Smelter Look-up'!$A:$A,MATCH($A8,'Smelter Look-up'!$E:$E,0)))</f>
        <v>Gold</v>
      </c>
      <c r="C8" s="212" t="str">
        <f ca="1">IF(LEN(A8)=0,"",INDEX('Smelter Look-up'!$C:$C,MATCH($A8,'Smelter Look-up'!$E:$E,0)))</f>
        <v>Heraeus Metals Hong Kong Ltd.</v>
      </c>
      <c r="D8" s="270"/>
      <c r="E8" s="208" t="str">
        <f ca="1">IF(ISERROR($V8),"",OFFSET('Smelter Look-up'!$D$4,$V8-4,0)&amp;"")</f>
        <v>CHINA</v>
      </c>
      <c r="F8" s="208" t="str">
        <f ca="1">IF(ISERROR($V8),"",OFFSET('Smelter Look-up'!$E$4,$V8-4,0))</f>
        <v>CID000707</v>
      </c>
      <c r="G8" s="208" t="str">
        <f ca="1">IF(C8=$X$4,IF(ISERROR($V8),"Enter smelter details","RMI"),IF(ISERROR($V8),"",OFFSET('Smelter Look-up'!$F$4,$V8-4,0)))</f>
        <v>RMI</v>
      </c>
      <c r="H8" s="209">
        <f ca="1">IF(ISERROR($V8),"",OFFSET('Smelter Look-up'!$G$4,$V8-4,0))</f>
        <v>0</v>
      </c>
      <c r="I8" s="210" t="str">
        <f ca="1">IF(ISERROR($V8),"",OFFSET('Smelter Look-up'!$H$4,$V8-4,0))</f>
        <v>Fanling</v>
      </c>
      <c r="J8" s="210" t="str">
        <f ca="1">IF(ISERROR($V8),"",OFFSET('Smelter Look-up'!$I$4,$V8-4,0))</f>
        <v>Hong Kong SAR</v>
      </c>
      <c r="K8" s="260"/>
      <c r="L8" s="260"/>
      <c r="M8" s="260"/>
      <c r="N8" s="260"/>
      <c r="O8" s="260"/>
      <c r="P8" s="211"/>
      <c r="Q8" s="261"/>
      <c r="R8" s="208" t="str">
        <f ca="1">IF(ISERROR($V8),"",OFFSET('Smelter Look-up'!$C$4,$V8-4,0)&amp;"")</f>
        <v>Heraeus Metals Hong Kong Ltd.</v>
      </c>
      <c r="S8" s="215" t="str">
        <f t="shared" ca="1" si="3"/>
        <v>CN</v>
      </c>
      <c r="T8" s="215" t="str">
        <f ca="1">IF(B8="","",IF(ISERROR(MATCH($J8,SorP!$B$1:$B$6230,0)),"",INDIRECT("'SorP'!$A$"&amp;MATCH($J8,SorP!$B$1:$B$6230,0))))</f>
        <v/>
      </c>
      <c r="U8" s="231"/>
      <c r="V8" s="262">
        <f ca="1">IF(C8="",NA(),IF(OR(C8="Smelter not listed",C8="Smelter not yet identified"),MATCH($B8&amp;$D8,'Smelter Look-up'!$J:$J,0),MATCH($B8&amp;$C8,'Smelter Look-up'!$J:$J,0)))</f>
        <v>108</v>
      </c>
      <c r="W8" s="263"/>
      <c r="X8" s="263">
        <f t="shared" ca="1" si="4"/>
        <v>0</v>
      </c>
      <c r="Y8" s="263"/>
      <c r="Z8" s="263"/>
      <c r="AB8" s="265" t="str">
        <f t="shared" ca="1" si="5"/>
        <v>GoldHeraeus Metals Hong Kong Ltd.</v>
      </c>
    </row>
    <row r="9" spans="1:34" s="264" customFormat="1" ht="19.899999999999999" customHeight="1">
      <c r="A9" s="316" t="s">
        <v>689</v>
      </c>
      <c r="B9" s="208" t="str">
        <f ca="1">IF(LEN(A9)=0,"",INDEX('Smelter Look-up'!$A:$A,MATCH($A9,'Smelter Look-up'!$E:$E,0)))</f>
        <v>Gold</v>
      </c>
      <c r="C9" s="212" t="str">
        <f ca="1">IF(LEN(A9)=0,"",INDEX('Smelter Look-up'!$C:$C,MATCH($A9,'Smelter Look-up'!$E:$E,0)))</f>
        <v>Asahi Refining Canada Ltd.</v>
      </c>
      <c r="D9" s="270"/>
      <c r="E9" s="208" t="str">
        <f ca="1">IF(ISERROR($V9),"",OFFSET('Smelter Look-up'!$D$4,$V9-4,0)&amp;"")</f>
        <v>CANADA</v>
      </c>
      <c r="F9" s="208" t="str">
        <f ca="1">IF(ISERROR($V9),"",OFFSET('Smelter Look-up'!$E$4,$V9-4,0))</f>
        <v>CID000924</v>
      </c>
      <c r="G9" s="208" t="str">
        <f ca="1">IF(C9=$X$4,IF(ISERROR($V9),"Enter smelter details","RMI"),IF(ISERROR($V9),"",OFFSET('Smelter Look-up'!$F$4,$V9-4,0)))</f>
        <v>RMI</v>
      </c>
      <c r="H9" s="209">
        <f ca="1">IF(ISERROR($V9),"",OFFSET('Smelter Look-up'!$G$4,$V9-4,0))</f>
        <v>0</v>
      </c>
      <c r="I9" s="210" t="str">
        <f ca="1">IF(ISERROR($V9),"",OFFSET('Smelter Look-up'!$H$4,$V9-4,0))</f>
        <v>Brampton</v>
      </c>
      <c r="J9" s="210" t="str">
        <f ca="1">IF(ISERROR($V9),"",OFFSET('Smelter Look-up'!$I$4,$V9-4,0))</f>
        <v>Ontario</v>
      </c>
      <c r="K9" s="260"/>
      <c r="L9" s="260"/>
      <c r="M9" s="260"/>
      <c r="N9" s="260"/>
      <c r="O9" s="260"/>
      <c r="P9" s="211"/>
      <c r="Q9" s="261"/>
      <c r="R9" s="208" t="str">
        <f ca="1">IF(ISERROR($V9),"",OFFSET('Smelter Look-up'!$C$4,$V9-4,0)&amp;"")</f>
        <v>Asahi Refining Canada Ltd.</v>
      </c>
      <c r="S9" s="215" t="str">
        <f t="shared" ca="1" si="3"/>
        <v>CA</v>
      </c>
      <c r="T9" s="215" t="str">
        <f ca="1">IF(B9="","",IF(ISERROR(MATCH($J9,SorP!$B$1:$B$6230,0)),"",INDIRECT("'SorP'!$A$"&amp;MATCH($J9,SorP!$B$1:$B$6230,0))))</f>
        <v>CA-ON</v>
      </c>
      <c r="U9" s="231"/>
      <c r="V9" s="262">
        <f ca="1">IF(C9="",NA(),IF(OR(C9="Smelter not listed",C9="Smelter not yet identified"),MATCH($B9&amp;$D9,'Smelter Look-up'!$J:$J,0),MATCH($B9&amp;$C9,'Smelter Look-up'!$J:$J,0)))</f>
        <v>30</v>
      </c>
      <c r="W9" s="263"/>
      <c r="X9" s="263">
        <f t="shared" ca="1" si="4"/>
        <v>0</v>
      </c>
      <c r="Y9" s="263"/>
      <c r="Z9" s="263"/>
      <c r="AB9" s="265" t="str">
        <f t="shared" ca="1" si="5"/>
        <v>GoldAsahi Refining Canada Ltd.</v>
      </c>
    </row>
    <row r="10" spans="1:34" s="264" customFormat="1" ht="19.899999999999999" customHeight="1">
      <c r="A10" s="316" t="s">
        <v>695</v>
      </c>
      <c r="B10" s="208" t="str">
        <f ca="1">IF(LEN(A10)=0,"",INDEX('Smelter Look-up'!$A:$A,MATCH($A10,'Smelter Look-up'!$E:$E,0)))</f>
        <v>Gold</v>
      </c>
      <c r="C10" s="212" t="str">
        <f ca="1">IF(LEN(A10)=0,"",INDEX('Smelter Look-up'!$C:$C,MATCH($A10,'Smelter Look-up'!$E:$E,0)))</f>
        <v>Kennecott Utah Copper LLC</v>
      </c>
      <c r="D10" s="270"/>
      <c r="E10" s="208" t="str">
        <f ca="1">IF(ISERROR($V10),"",OFFSET('Smelter Look-up'!$D$4,$V10-4,0)&amp;"")</f>
        <v>UNITED STATES OF AMERICA</v>
      </c>
      <c r="F10" s="208" t="str">
        <f ca="1">IF(ISERROR($V10),"",OFFSET('Smelter Look-up'!$E$4,$V10-4,0))</f>
        <v>CID000969</v>
      </c>
      <c r="G10" s="208" t="str">
        <f ca="1">IF(C10=$X$4,IF(ISERROR($V10),"Enter smelter details","RMI"),IF(ISERROR($V10),"",OFFSET('Smelter Look-up'!$F$4,$V10-4,0)))</f>
        <v>RMI</v>
      </c>
      <c r="H10" s="209">
        <f ca="1">IF(ISERROR($V10),"",OFFSET('Smelter Look-up'!$G$4,$V10-4,0))</f>
        <v>0</v>
      </c>
      <c r="I10" s="210" t="str">
        <f ca="1">IF(ISERROR($V10),"",OFFSET('Smelter Look-up'!$H$4,$V10-4,0))</f>
        <v>Magna</v>
      </c>
      <c r="J10" s="210" t="str">
        <f ca="1">IF(ISERROR($V10),"",OFFSET('Smelter Look-up'!$I$4,$V10-4,0))</f>
        <v>Utah</v>
      </c>
      <c r="K10" s="260"/>
      <c r="L10" s="260"/>
      <c r="M10" s="260"/>
      <c r="N10" s="260"/>
      <c r="O10" s="260"/>
      <c r="P10" s="211"/>
      <c r="Q10" s="261"/>
      <c r="R10" s="208" t="str">
        <f ca="1">IF(ISERROR($V10),"",OFFSET('Smelter Look-up'!$C$4,$V10-4,0)&amp;"")</f>
        <v>Kennecott Utah Copper LLC</v>
      </c>
      <c r="S10" s="215" t="str">
        <f t="shared" ca="1" si="3"/>
        <v>US</v>
      </c>
      <c r="T10" s="215" t="str">
        <f ca="1">IF(B10="","",IF(ISERROR(MATCH($J10,SorP!$B$1:$B$6230,0)),"",INDIRECT("'SorP'!$A$"&amp;MATCH($J10,SorP!$B$1:$B$6230,0))))</f>
        <v>US-UT</v>
      </c>
      <c r="U10" s="231"/>
      <c r="V10" s="262">
        <f ca="1">IF(C10="",NA(),IF(OR(C10="Smelter not listed",C10="Smelter not yet identified"),MATCH($B10&amp;$D10,'Smelter Look-up'!$J:$J,0),MATCH($B10&amp;$C10,'Smelter Look-up'!$J:$J,0)))</f>
        <v>138</v>
      </c>
      <c r="W10" s="263"/>
      <c r="X10" s="263">
        <f t="shared" ca="1" si="4"/>
        <v>0</v>
      </c>
      <c r="Y10" s="263"/>
      <c r="Z10" s="263"/>
      <c r="AB10" s="265" t="str">
        <f t="shared" ca="1" si="5"/>
        <v>GoldKennecott Utah Copper LLC</v>
      </c>
    </row>
    <row r="11" spans="1:34" s="264" customFormat="1" ht="19.899999999999999" customHeight="1">
      <c r="A11" s="316" t="s">
        <v>773</v>
      </c>
      <c r="B11" s="208" t="str">
        <f ca="1">IF(LEN(A11)=0,"",INDEX('Smelter Look-up'!$A:$A,MATCH($A11,'Smelter Look-up'!$E:$E,0)))</f>
        <v>Tin</v>
      </c>
      <c r="C11" s="212" t="str">
        <f ca="1">IF(LEN(A11)=0,"",INDEX('Smelter Look-up'!$C:$C,MATCH($A11,'Smelter Look-up'!$E:$E,0)))</f>
        <v>China Tin Group Co., Ltd.</v>
      </c>
      <c r="D11" s="270"/>
      <c r="E11" s="208" t="str">
        <f ca="1">IF(ISERROR($V11),"",OFFSET('Smelter Look-up'!$D$4,$V11-4,0)&amp;"")</f>
        <v>CHINA</v>
      </c>
      <c r="F11" s="208" t="str">
        <f ca="1">IF(ISERROR($V11),"",OFFSET('Smelter Look-up'!$E$4,$V11-4,0))</f>
        <v>CID001070</v>
      </c>
      <c r="G11" s="208" t="str">
        <f ca="1">IF(C11=$X$4,IF(ISERROR($V11),"Enter smelter details","RMI"),IF(ISERROR($V11),"",OFFSET('Smelter Look-up'!$F$4,$V11-4,0)))</f>
        <v>RMI</v>
      </c>
      <c r="H11" s="209">
        <f ca="1">IF(ISERROR($V11),"",OFFSET('Smelter Look-up'!$G$4,$V11-4,0))</f>
        <v>0</v>
      </c>
      <c r="I11" s="210" t="str">
        <f ca="1">IF(ISERROR($V11),"",OFFSET('Smelter Look-up'!$H$4,$V11-4,0))</f>
        <v>Laibin</v>
      </c>
      <c r="J11" s="210" t="str">
        <f ca="1">IF(ISERROR($V11),"",OFFSET('Smelter Look-up'!$I$4,$V11-4,0))</f>
        <v>Guangxi Zhuangzu Zizhiqu</v>
      </c>
      <c r="K11" s="260"/>
      <c r="L11" s="260"/>
      <c r="M11" s="260"/>
      <c r="N11" s="260"/>
      <c r="O11" s="260"/>
      <c r="P11" s="211"/>
      <c r="Q11" s="261"/>
      <c r="R11" s="208" t="str">
        <f ca="1">IF(ISERROR($V11),"",OFFSET('Smelter Look-up'!$C$4,$V11-4,0)&amp;"")</f>
        <v>China Tin Group Co., Ltd.</v>
      </c>
      <c r="S11" s="215" t="str">
        <f t="shared" ca="1" si="3"/>
        <v>CN</v>
      </c>
      <c r="T11" s="215" t="str">
        <f ca="1">IF(B11="","",IF(ISERROR(MATCH($J11,SorP!$B$1:$B$6230,0)),"",INDIRECT("'SorP'!$A$"&amp;MATCH($J11,SorP!$B$1:$B$6230,0))))</f>
        <v>CN-GX</v>
      </c>
      <c r="U11" s="231"/>
      <c r="V11" s="262">
        <f ca="1">IF(C11="",NA(),IF(OR(C11="Smelter not listed",C11="Smelter not yet identified"),MATCH($B11&amp;$D11,'Smelter Look-up'!$J:$J,0),MATCH($B11&amp;$C11,'Smelter Look-up'!$J:$J,0)))</f>
        <v>402</v>
      </c>
      <c r="W11" s="263"/>
      <c r="X11" s="263">
        <f t="shared" ca="1" si="4"/>
        <v>0</v>
      </c>
      <c r="Y11" s="263"/>
      <c r="Z11" s="263"/>
      <c r="AB11" s="265" t="str">
        <f t="shared" ca="1" si="5"/>
        <v>TinChina Tin Group Co., Ltd.</v>
      </c>
    </row>
    <row r="12" spans="1:34" s="264" customFormat="1" ht="19.899999999999999" customHeight="1">
      <c r="A12" s="316" t="s">
        <v>774</v>
      </c>
      <c r="B12" s="208" t="str">
        <f ca="1">IF(LEN(A12)=0,"",INDEX('Smelter Look-up'!$A:$A,MATCH($A12,'Smelter Look-up'!$E:$E,0)))</f>
        <v>Tin</v>
      </c>
      <c r="C12" s="212" t="str">
        <f ca="1">IF(LEN(A12)=0,"",INDEX('Smelter Look-up'!$C:$C,MATCH($A12,'Smelter Look-up'!$E:$E,0)))</f>
        <v>Malaysia Smelting Corporation (MSC)</v>
      </c>
      <c r="D12" s="270"/>
      <c r="E12" s="208" t="str">
        <f ca="1">IF(ISERROR($V12),"",OFFSET('Smelter Look-up'!$D$4,$V12-4,0)&amp;"")</f>
        <v>MALAYSIA</v>
      </c>
      <c r="F12" s="208" t="str">
        <f ca="1">IF(ISERROR($V12),"",OFFSET('Smelter Look-up'!$E$4,$V12-4,0))</f>
        <v>CID001105</v>
      </c>
      <c r="G12" s="208" t="str">
        <f ca="1">IF(C12=$X$4,IF(ISERROR($V12),"Enter smelter details","RMI"),IF(ISERROR($V12),"",OFFSET('Smelter Look-up'!$F$4,$V12-4,0)))</f>
        <v>RMI</v>
      </c>
      <c r="H12" s="209">
        <f ca="1">IF(ISERROR($V12),"",OFFSET('Smelter Look-up'!$G$4,$V12-4,0))</f>
        <v>0</v>
      </c>
      <c r="I12" s="210" t="str">
        <f ca="1">IF(ISERROR($V12),"",OFFSET('Smelter Look-up'!$H$4,$V12-4,0))</f>
        <v>Butterworth</v>
      </c>
      <c r="J12" s="210" t="str">
        <f ca="1">IF(ISERROR($V12),"",OFFSET('Smelter Look-up'!$I$4,$V12-4,0))</f>
        <v>Pulau Pinang</v>
      </c>
      <c r="K12" s="260"/>
      <c r="L12" s="260"/>
      <c r="M12" s="260"/>
      <c r="N12" s="260"/>
      <c r="O12" s="260"/>
      <c r="P12" s="211"/>
      <c r="Q12" s="261"/>
      <c r="R12" s="208" t="str">
        <f ca="1">IF(ISERROR($V12),"",OFFSET('Smelter Look-up'!$C$4,$V12-4,0)&amp;"")</f>
        <v>Malaysia Smelting Corporation (MSC)</v>
      </c>
      <c r="S12" s="215" t="str">
        <f t="shared" ca="1" si="3"/>
        <v>MY</v>
      </c>
      <c r="T12" s="215" t="str">
        <f ca="1">IF(B12="","",IF(ISERROR(MATCH($J12,SorP!$B$1:$B$6230,0)),"",INDIRECT("'SorP'!$A$"&amp;MATCH($J12,SorP!$B$1:$B$6230,0))))</f>
        <v>MY-07</v>
      </c>
      <c r="U12" s="231"/>
      <c r="V12" s="262">
        <f ca="1">IF(C12="",NA(),IF(OR(C12="Smelter not listed",C12="Smelter not yet identified"),MATCH($B12&amp;$D12,'Smelter Look-up'!$J:$J,0),MATCH($B12&amp;$C12,'Smelter Look-up'!$J:$J,0)))</f>
        <v>457</v>
      </c>
      <c r="W12" s="263"/>
      <c r="X12" s="263">
        <f t="shared" ca="1" si="4"/>
        <v>0</v>
      </c>
      <c r="Y12" s="263"/>
      <c r="Z12" s="263"/>
      <c r="AB12" s="265" t="str">
        <f t="shared" ca="1" si="5"/>
        <v>TinMalaysia Smelting Corporation (MSC)</v>
      </c>
    </row>
    <row r="13" spans="1:34" s="264" customFormat="1" ht="19.899999999999999" customHeight="1">
      <c r="A13" s="316" t="s">
        <v>1794</v>
      </c>
      <c r="B13" s="208" t="str">
        <f ca="1">IF(LEN(A13)=0,"",INDEX('Smelter Look-up'!$A:$A,MATCH($A13,'Smelter Look-up'!$E:$E,0)))</f>
        <v>Tin</v>
      </c>
      <c r="C13" s="212" t="str">
        <f ca="1">IF(LEN(A13)=0,"",INDEX('Smelter Look-up'!$C:$C,MATCH($A13,'Smelter Look-up'!$E:$E,0)))</f>
        <v>Metallic Resources, Inc.</v>
      </c>
      <c r="D13" s="270"/>
      <c r="E13" s="208" t="str">
        <f ca="1">IF(ISERROR($V13),"",OFFSET('Smelter Look-up'!$D$4,$V13-4,0)&amp;"")</f>
        <v>UNITED STATES OF AMERICA</v>
      </c>
      <c r="F13" s="208" t="str">
        <f ca="1">IF(ISERROR($V13),"",OFFSET('Smelter Look-up'!$E$4,$V13-4,0))</f>
        <v>CID001142</v>
      </c>
      <c r="G13" s="208" t="str">
        <f ca="1">IF(C13=$X$4,IF(ISERROR($V13),"Enter smelter details","RMI"),IF(ISERROR($V13),"",OFFSET('Smelter Look-up'!$F$4,$V13-4,0)))</f>
        <v>RMI</v>
      </c>
      <c r="H13" s="209">
        <f ca="1">IF(ISERROR($V13),"",OFFSET('Smelter Look-up'!$G$4,$V13-4,0))</f>
        <v>0</v>
      </c>
      <c r="I13" s="210" t="str">
        <f ca="1">IF(ISERROR($V13),"",OFFSET('Smelter Look-up'!$H$4,$V13-4,0))</f>
        <v>Twinsburg</v>
      </c>
      <c r="J13" s="210" t="str">
        <f ca="1">IF(ISERROR($V13),"",OFFSET('Smelter Look-up'!$I$4,$V13-4,0))</f>
        <v>Ohio</v>
      </c>
      <c r="K13" s="260"/>
      <c r="L13" s="260"/>
      <c r="M13" s="260"/>
      <c r="N13" s="260"/>
      <c r="O13" s="260"/>
      <c r="P13" s="211"/>
      <c r="Q13" s="261"/>
      <c r="R13" s="208" t="str">
        <f ca="1">IF(ISERROR($V13),"",OFFSET('Smelter Look-up'!$C$4,$V13-4,0)&amp;"")</f>
        <v>Metallic Resources, Inc.</v>
      </c>
      <c r="S13" s="215" t="str">
        <f t="shared" ca="1" si="3"/>
        <v>US</v>
      </c>
      <c r="T13" s="215" t="str">
        <f ca="1">IF(B13="","",IF(ISERROR(MATCH($J13,SorP!$B$1:$B$6230,0)),"",INDIRECT("'SorP'!$A$"&amp;MATCH($J13,SorP!$B$1:$B$6230,0))))</f>
        <v>US-OH</v>
      </c>
      <c r="U13" s="231"/>
      <c r="V13" s="262">
        <f ca="1">IF(C13="",NA(),IF(OR(C13="Smelter not listed",C13="Smelter not yet identified"),MATCH($B13&amp;$D13,'Smelter Look-up'!$J:$J,0),MATCH($B13&amp;$C13,'Smelter Look-up'!$J:$J,0)))</f>
        <v>461</v>
      </c>
      <c r="W13" s="263"/>
      <c r="X13" s="263">
        <f t="shared" ca="1" si="4"/>
        <v>0</v>
      </c>
      <c r="Y13" s="263"/>
      <c r="Z13" s="263"/>
      <c r="AB13" s="265" t="str">
        <f t="shared" ca="1" si="5"/>
        <v>TinMetallic Resources, Inc.</v>
      </c>
    </row>
    <row r="14" spans="1:34" s="264" customFormat="1" ht="19.899999999999999" customHeight="1">
      <c r="A14" s="316" t="s">
        <v>708</v>
      </c>
      <c r="B14" s="208" t="str">
        <f ca="1">IF(LEN(A14)=0,"",INDEX('Smelter Look-up'!$A:$A,MATCH($A14,'Smelter Look-up'!$E:$E,0)))</f>
        <v>Gold</v>
      </c>
      <c r="C14" s="212" t="str">
        <f ca="1">IF(LEN(A14)=0,"",INDEX('Smelter Look-up'!$C:$C,MATCH($A14,'Smelter Look-up'!$E:$E,0)))</f>
        <v>Metalor USA Refining Corporation</v>
      </c>
      <c r="D14" s="270"/>
      <c r="E14" s="208" t="str">
        <f ca="1">IF(ISERROR($V14),"",OFFSET('Smelter Look-up'!$D$4,$V14-4,0)&amp;"")</f>
        <v>UNITED STATES OF AMERICA</v>
      </c>
      <c r="F14" s="208" t="str">
        <f ca="1">IF(ISERROR($V14),"",OFFSET('Smelter Look-up'!$E$4,$V14-4,0))</f>
        <v>CID001157</v>
      </c>
      <c r="G14" s="208" t="str">
        <f ca="1">IF(C14=$X$4,IF(ISERROR($V14),"Enter smelter details","RMI"),IF(ISERROR($V14),"",OFFSET('Smelter Look-up'!$F$4,$V14-4,0)))</f>
        <v>RMI</v>
      </c>
      <c r="H14" s="209">
        <f ca="1">IF(ISERROR($V14),"",OFFSET('Smelter Look-up'!$G$4,$V14-4,0))</f>
        <v>0</v>
      </c>
      <c r="I14" s="210" t="str">
        <f ca="1">IF(ISERROR($V14),"",OFFSET('Smelter Look-up'!$H$4,$V14-4,0))</f>
        <v>North Attleboro</v>
      </c>
      <c r="J14" s="210" t="str">
        <f ca="1">IF(ISERROR($V14),"",OFFSET('Smelter Look-up'!$I$4,$V14-4,0))</f>
        <v>Massachusetts</v>
      </c>
      <c r="K14" s="260"/>
      <c r="L14" s="260"/>
      <c r="M14" s="260"/>
      <c r="N14" s="260"/>
      <c r="O14" s="260"/>
      <c r="P14" s="211"/>
      <c r="Q14" s="261"/>
      <c r="R14" s="208" t="str">
        <f ca="1">IF(ISERROR($V14),"",OFFSET('Smelter Look-up'!$C$4,$V14-4,0)&amp;"")</f>
        <v>Metalor USA Refining Corporation</v>
      </c>
      <c r="S14" s="215" t="str">
        <f t="shared" ca="1" si="3"/>
        <v>US</v>
      </c>
      <c r="T14" s="215" t="str">
        <f ca="1">IF(B14="","",IF(ISERROR(MATCH($J14,SorP!$B$1:$B$6230,0)),"",INDIRECT("'SorP'!$A$"&amp;MATCH($J14,SorP!$B$1:$B$6230,0))))</f>
        <v>US-MA</v>
      </c>
      <c r="U14" s="231"/>
      <c r="V14" s="262">
        <f ca="1">IF(C14="",NA(),IF(OR(C14="Smelter not listed",C14="Smelter not yet identified"),MATCH($B14&amp;$D14,'Smelter Look-up'!$J:$J,0),MATCH($B14&amp;$C14,'Smelter Look-up'!$J:$J,0)))</f>
        <v>177</v>
      </c>
      <c r="W14" s="263"/>
      <c r="X14" s="263">
        <f t="shared" ca="1" si="4"/>
        <v>0</v>
      </c>
      <c r="Y14" s="263"/>
      <c r="Z14" s="263"/>
      <c r="AB14" s="265" t="str">
        <f t="shared" ca="1" si="5"/>
        <v>GoldMetalor USA Refining Corporation</v>
      </c>
    </row>
    <row r="15" spans="1:34" s="264" customFormat="1" ht="19.899999999999999" customHeight="1">
      <c r="A15" s="316" t="s">
        <v>709</v>
      </c>
      <c r="B15" s="208" t="str">
        <f ca="1">IF(LEN(A15)=0,"",INDEX('Smelter Look-up'!$A:$A,MATCH($A15,'Smelter Look-up'!$E:$E,0)))</f>
        <v>Gold</v>
      </c>
      <c r="C15" s="212" t="str">
        <f ca="1">IF(LEN(A15)=0,"",INDEX('Smelter Look-up'!$C:$C,MATCH($A15,'Smelter Look-up'!$E:$E,0)))</f>
        <v>Metalurgica Met-Mex Penoles S.A. De C.V.</v>
      </c>
      <c r="D15" s="270"/>
      <c r="E15" s="208" t="str">
        <f ca="1">IF(ISERROR($V15),"",OFFSET('Smelter Look-up'!$D$4,$V15-4,0)&amp;"")</f>
        <v>MEXICO</v>
      </c>
      <c r="F15" s="208" t="str">
        <f ca="1">IF(ISERROR($V15),"",OFFSET('Smelter Look-up'!$E$4,$V15-4,0))</f>
        <v>CID001161</v>
      </c>
      <c r="G15" s="208" t="str">
        <f ca="1">IF(C15=$X$4,IF(ISERROR($V15),"Enter smelter details","RMI"),IF(ISERROR($V15),"",OFFSET('Smelter Look-up'!$F$4,$V15-4,0)))</f>
        <v>RMI</v>
      </c>
      <c r="H15" s="209">
        <f ca="1">IF(ISERROR($V15),"",OFFSET('Smelter Look-up'!$G$4,$V15-4,0))</f>
        <v>0</v>
      </c>
      <c r="I15" s="210" t="str">
        <f ca="1">IF(ISERROR($V15),"",OFFSET('Smelter Look-up'!$H$4,$V15-4,0))</f>
        <v>Torreon</v>
      </c>
      <c r="J15" s="210" t="str">
        <f ca="1">IF(ISERROR($V15),"",OFFSET('Smelter Look-up'!$I$4,$V15-4,0))</f>
        <v>Coahuila de Zaragoza</v>
      </c>
      <c r="K15" s="260"/>
      <c r="L15" s="260"/>
      <c r="M15" s="260"/>
      <c r="N15" s="260"/>
      <c r="O15" s="260"/>
      <c r="P15" s="211"/>
      <c r="Q15" s="261"/>
      <c r="R15" s="208" t="str">
        <f ca="1">IF(ISERROR($V15),"",OFFSET('Smelter Look-up'!$C$4,$V15-4,0)&amp;"")</f>
        <v>Metalurgica Met-Mex Penoles S.A. De C.V.</v>
      </c>
      <c r="S15" s="215" t="str">
        <f t="shared" ca="1" si="3"/>
        <v>MX</v>
      </c>
      <c r="T15" s="215" t="str">
        <f ca="1">IF(B15="","",IF(ISERROR(MATCH($J15,SorP!$B$1:$B$6230,0)),"",INDIRECT("'SorP'!$A$"&amp;MATCH($J15,SorP!$B$1:$B$6230,0))))</f>
        <v>MX-COA</v>
      </c>
      <c r="U15" s="231"/>
      <c r="V15" s="262">
        <f ca="1">IF(C15="",NA(),IF(OR(C15="Smelter not listed",C15="Smelter not yet identified"),MATCH($B15&amp;$D15,'Smelter Look-up'!$J:$J,0),MATCH($B15&amp;$C15,'Smelter Look-up'!$J:$J,0)))</f>
        <v>178</v>
      </c>
      <c r="W15" s="263"/>
      <c r="X15" s="263">
        <f t="shared" ca="1" si="4"/>
        <v>0</v>
      </c>
      <c r="Y15" s="263"/>
      <c r="Z15" s="263"/>
      <c r="AB15" s="265" t="str">
        <f t="shared" ca="1" si="5"/>
        <v>GoldMetalurgica Met-Mex Penoles S.A. De C.V.</v>
      </c>
    </row>
    <row r="16" spans="1:34" s="264" customFormat="1" ht="19.899999999999999" customHeight="1">
      <c r="A16" s="316" t="s">
        <v>775</v>
      </c>
      <c r="B16" s="208" t="str">
        <f ca="1">IF(LEN(A16)=0,"",INDEX('Smelter Look-up'!$A:$A,MATCH($A16,'Smelter Look-up'!$E:$E,0)))</f>
        <v>Tin</v>
      </c>
      <c r="C16" s="212" t="str">
        <f ca="1">IF(LEN(A16)=0,"",INDEX('Smelter Look-up'!$C:$C,MATCH($A16,'Smelter Look-up'!$E:$E,0)))</f>
        <v>Mineracao Taboca S.A.</v>
      </c>
      <c r="D16" s="270"/>
      <c r="E16" s="208" t="str">
        <f ca="1">IF(ISERROR($V16),"",OFFSET('Smelter Look-up'!$D$4,$V16-4,0)&amp;"")</f>
        <v>BRAZIL</v>
      </c>
      <c r="F16" s="208" t="str">
        <f ca="1">IF(ISERROR($V16),"",OFFSET('Smelter Look-up'!$E$4,$V16-4,0))</f>
        <v>CID001173</v>
      </c>
      <c r="G16" s="208" t="str">
        <f ca="1">IF(C16=$X$4,IF(ISERROR($V16),"Enter smelter details","RMI"),IF(ISERROR($V16),"",OFFSET('Smelter Look-up'!$F$4,$V16-4,0)))</f>
        <v>RMI</v>
      </c>
      <c r="H16" s="209">
        <f ca="1">IF(ISERROR($V16),"",OFFSET('Smelter Look-up'!$G$4,$V16-4,0))</f>
        <v>0</v>
      </c>
      <c r="I16" s="210" t="str">
        <f ca="1">IF(ISERROR($V16),"",OFFSET('Smelter Look-up'!$H$4,$V16-4,0))</f>
        <v>Bairro Guarapiranga</v>
      </c>
      <c r="J16" s="210" t="str">
        <f ca="1">IF(ISERROR($V16),"",OFFSET('Smelter Look-up'!$I$4,$V16-4,0))</f>
        <v>São Paulo</v>
      </c>
      <c r="K16" s="260"/>
      <c r="L16" s="260"/>
      <c r="M16" s="260"/>
      <c r="N16" s="260"/>
      <c r="O16" s="260"/>
      <c r="P16" s="211"/>
      <c r="Q16" s="261"/>
      <c r="R16" s="208" t="str">
        <f ca="1">IF(ISERROR($V16),"",OFFSET('Smelter Look-up'!$C$4,$V16-4,0)&amp;"")</f>
        <v>Mineracao Taboca S.A.</v>
      </c>
      <c r="S16" s="215" t="str">
        <f t="shared" ca="1" si="3"/>
        <v>BR</v>
      </c>
      <c r="T16" s="215" t="str">
        <f ca="1">IF(B16="","",IF(ISERROR(MATCH($J16,SorP!$B$1:$B$6230,0)),"",INDIRECT("'SorP'!$A$"&amp;MATCH($J16,SorP!$B$1:$B$6230,0))))</f>
        <v>BR-SP</v>
      </c>
      <c r="U16" s="231"/>
      <c r="V16" s="262">
        <f ca="1">IF(C16="",NA(),IF(OR(C16="Smelter not listed",C16="Smelter not yet identified"),MATCH($B16&amp;$D16,'Smelter Look-up'!$J:$J,0),MATCH($B16&amp;$C16,'Smelter Look-up'!$J:$J,0)))</f>
        <v>464</v>
      </c>
      <c r="W16" s="263"/>
      <c r="X16" s="263">
        <f t="shared" ca="1" si="4"/>
        <v>0</v>
      </c>
      <c r="Y16" s="263"/>
      <c r="Z16" s="263"/>
      <c r="AB16" s="265" t="str">
        <f t="shared" ca="1" si="5"/>
        <v>TinMineracao Taboca S.A.</v>
      </c>
    </row>
    <row r="17" spans="1:28" s="264" customFormat="1" ht="19.899999999999999" customHeight="1">
      <c r="A17" s="316" t="s">
        <v>776</v>
      </c>
      <c r="B17" s="208" t="str">
        <f ca="1">IF(LEN(A17)=0,"",INDEX('Smelter Look-up'!$A:$A,MATCH($A17,'Smelter Look-up'!$E:$E,0)))</f>
        <v>Tin</v>
      </c>
      <c r="C17" s="212" t="str">
        <f ca="1">IF(LEN(A17)=0,"",INDEX('Smelter Look-up'!$C:$C,MATCH($A17,'Smelter Look-up'!$E:$E,0)))</f>
        <v>Minsur</v>
      </c>
      <c r="D17" s="270"/>
      <c r="E17" s="208" t="str">
        <f ca="1">IF(ISERROR($V17),"",OFFSET('Smelter Look-up'!$D$4,$V17-4,0)&amp;"")</f>
        <v>PERU</v>
      </c>
      <c r="F17" s="208" t="str">
        <f ca="1">IF(ISERROR($V17),"",OFFSET('Smelter Look-up'!$E$4,$V17-4,0))</f>
        <v>CID001182</v>
      </c>
      <c r="G17" s="208" t="str">
        <f ca="1">IF(C17=$X$4,IF(ISERROR($V17),"Enter smelter details","RMI"),IF(ISERROR($V17),"",OFFSET('Smelter Look-up'!$F$4,$V17-4,0)))</f>
        <v>RMI</v>
      </c>
      <c r="H17" s="209">
        <f ca="1">IF(ISERROR($V17),"",OFFSET('Smelter Look-up'!$G$4,$V17-4,0))</f>
        <v>0</v>
      </c>
      <c r="I17" s="210" t="str">
        <f ca="1">IF(ISERROR($V17),"",OFFSET('Smelter Look-up'!$H$4,$V17-4,0))</f>
        <v>Paracas</v>
      </c>
      <c r="J17" s="210" t="str">
        <f ca="1">IF(ISERROR($V17),"",OFFSET('Smelter Look-up'!$I$4,$V17-4,0))</f>
        <v>Ika</v>
      </c>
      <c r="K17" s="260"/>
      <c r="L17" s="260"/>
      <c r="M17" s="260"/>
      <c r="N17" s="260"/>
      <c r="O17" s="260"/>
      <c r="P17" s="211"/>
      <c r="Q17" s="261"/>
      <c r="R17" s="208" t="str">
        <f ca="1">IF(ISERROR($V17),"",OFFSET('Smelter Look-up'!$C$4,$V17-4,0)&amp;"")</f>
        <v>Minsur</v>
      </c>
      <c r="S17" s="215" t="str">
        <f t="shared" ca="1" si="3"/>
        <v>PE</v>
      </c>
      <c r="T17" s="215" t="str">
        <f ca="1">IF(B17="","",IF(ISERROR(MATCH($J17,SorP!$B$1:$B$6230,0)),"",INDIRECT("'SorP'!$A$"&amp;MATCH($J17,SorP!$B$1:$B$6230,0))))</f>
        <v>PE-ICA</v>
      </c>
      <c r="U17" s="231"/>
      <c r="V17" s="262">
        <f ca="1">IF(C17="",NA(),IF(OR(C17="Smelter not listed",C17="Smelter not yet identified"),MATCH($B17&amp;$D17,'Smelter Look-up'!$J:$J,0),MATCH($B17&amp;$C17,'Smelter Look-up'!$J:$J,0)))</f>
        <v>468</v>
      </c>
      <c r="W17" s="263"/>
      <c r="X17" s="263">
        <f t="shared" ca="1" si="4"/>
        <v>0</v>
      </c>
      <c r="Y17" s="263"/>
      <c r="Z17" s="263"/>
      <c r="AB17" s="265" t="str">
        <f t="shared" ca="1" si="5"/>
        <v>TinMinsur</v>
      </c>
    </row>
    <row r="18" spans="1:28" s="264" customFormat="1" ht="19.899999999999999" customHeight="1">
      <c r="A18" s="207" t="s">
        <v>780</v>
      </c>
      <c r="B18" s="208" t="str">
        <f ca="1">IF(LEN(A18)=0,"",INDEX('Smelter Look-up'!$A:$A,MATCH($A18,'Smelter Look-up'!$E:$E,0)))</f>
        <v>Tin</v>
      </c>
      <c r="C18" s="212" t="str">
        <f ca="1">IF(LEN(A18)=0,"",INDEX('Smelter Look-up'!$C:$C,MATCH($A18,'Smelter Look-up'!$E:$E,0)))</f>
        <v>Operaciones Metalurgicas S.A.</v>
      </c>
      <c r="D18" s="270"/>
      <c r="E18" s="208" t="str">
        <f ca="1">IF(ISERROR($V18),"",OFFSET('Smelter Look-up'!$D$4,$V18-4,0)&amp;"")</f>
        <v>BOLIVIA (PLURINATIONAL STATE OF)</v>
      </c>
      <c r="F18" s="208" t="str">
        <f ca="1">IF(ISERROR($V18),"",OFFSET('Smelter Look-up'!$E$4,$V18-4,0))</f>
        <v>CID001337</v>
      </c>
      <c r="G18" s="208" t="str">
        <f ca="1">IF(C18=$X$4,IF(ISERROR($V18),"Enter smelter details","RMI"),IF(ISERROR($V18),"",OFFSET('Smelter Look-up'!$F$4,$V18-4,0)))</f>
        <v>RMI</v>
      </c>
      <c r="H18" s="209">
        <f ca="1">IF(ISERROR($V18),"",OFFSET('Smelter Look-up'!$G$4,$V18-4,0))</f>
        <v>0</v>
      </c>
      <c r="I18" s="210" t="str">
        <f ca="1">IF(ISERROR($V18),"",OFFSET('Smelter Look-up'!$H$4,$V18-4,0))</f>
        <v>Oruro</v>
      </c>
      <c r="J18" s="210" t="str">
        <f ca="1">IF(ISERROR($V18),"",OFFSET('Smelter Look-up'!$I$4,$V18-4,0))</f>
        <v>Oruro</v>
      </c>
      <c r="K18" s="260"/>
      <c r="L18" s="260"/>
      <c r="M18" s="260"/>
      <c r="N18" s="260"/>
      <c r="O18" s="260"/>
      <c r="P18" s="211"/>
      <c r="Q18" s="261"/>
      <c r="R18" s="208" t="str">
        <f ca="1">IF(ISERROR($V18),"",OFFSET('Smelter Look-up'!$C$4,$V18-4,0)&amp;"")</f>
        <v>Operaciones Metalurgicas S.A.</v>
      </c>
      <c r="S18" s="215" t="str">
        <f t="shared" ca="1" si="3"/>
        <v>BO</v>
      </c>
      <c r="T18" s="215" t="str">
        <f ca="1">IF(B18="","",IF(ISERROR(MATCH($J18,SorP!$B$1:$B$6230,0)),"",INDIRECT("'SorP'!$A$"&amp;MATCH($J18,SorP!$B$1:$B$6230,0))))</f>
        <v>BO-O</v>
      </c>
      <c r="U18" s="231"/>
      <c r="V18" s="262">
        <f ca="1">IF(C18="",NA(),IF(OR(C18="Smelter not listed",C18="Smelter not yet identified"),MATCH($B18&amp;$D18,'Smelter Look-up'!$J:$J,0),MATCH($B18&amp;$C18,'Smelter Look-up'!$J:$J,0)))</f>
        <v>479</v>
      </c>
      <c r="W18" s="263"/>
      <c r="X18" s="263">
        <f t="shared" ca="1" si="4"/>
        <v>0</v>
      </c>
      <c r="Y18" s="263"/>
      <c r="Z18" s="263"/>
      <c r="AB18" s="265" t="str">
        <f t="shared" ca="1" si="5"/>
        <v>TinOperaciones Metalurgicas S.A.</v>
      </c>
    </row>
    <row r="19" spans="1:28" s="264" customFormat="1" ht="20.25">
      <c r="A19" s="207" t="s">
        <v>15211</v>
      </c>
      <c r="B19" s="208" t="str">
        <f ca="1">IF(LEN(A19)=0,"",INDEX('Smelter Look-up'!$A:$A,MATCH($A19,'Smelter Look-up'!$E:$E,0)))</f>
        <v>Tin</v>
      </c>
      <c r="C19" s="212" t="str">
        <f ca="1">IF(LEN(A19)=0,"",INDEX('Smelter Look-up'!$C:$C,MATCH($A19,'Smelter Look-up'!$E:$E,0)))</f>
        <v>PT Babel Surya Alam Lestari</v>
      </c>
      <c r="D19" s="270"/>
      <c r="E19" s="208" t="str">
        <f ca="1">IF(ISERROR($V19),"",OFFSET('Smelter Look-up'!$D$4,$V19-4,0)&amp;"")</f>
        <v>INDONESIA</v>
      </c>
      <c r="F19" s="208" t="str">
        <f ca="1">IF(ISERROR($V19),"",OFFSET('Smelter Look-up'!$E$4,$V19-4,0))</f>
        <v>CID001406</v>
      </c>
      <c r="G19" s="208" t="str">
        <f ca="1">IF(C19=$X$4,IF(ISERROR($V19),"Enter smelter details","RMI"),IF(ISERROR($V19),"",OFFSET('Smelter Look-up'!$F$4,$V19-4,0)))</f>
        <v>RMI</v>
      </c>
      <c r="H19" s="209">
        <f ca="1">IF(ISERROR($V19),"",OFFSET('Smelter Look-up'!$G$4,$V19-4,0))</f>
        <v>0</v>
      </c>
      <c r="I19" s="210" t="str">
        <f ca="1">IF(ISERROR($V19),"",OFFSET('Smelter Look-up'!$H$4,$V19-4,0))</f>
        <v>Badau</v>
      </c>
      <c r="J19" s="210" t="str">
        <f ca="1">IF(ISERROR($V19),"",OFFSET('Smelter Look-up'!$I$4,$V19-4,0))</f>
        <v>Kepulauan Bangka Belitung</v>
      </c>
      <c r="K19" s="260"/>
      <c r="L19" s="260"/>
      <c r="M19" s="260"/>
      <c r="N19" s="260"/>
      <c r="O19" s="260"/>
      <c r="P19" s="211"/>
      <c r="Q19" s="261"/>
      <c r="R19" s="208" t="str">
        <f ca="1">IF(ISERROR($V19),"",OFFSET('Smelter Look-up'!$C$4,$V19-4,0)&amp;"")</f>
        <v>PT Babel Surya Alam Lestari</v>
      </c>
      <c r="S19" s="215" t="str">
        <f t="shared" ca="1" si="3"/>
        <v>ID</v>
      </c>
      <c r="T19" s="215" t="str">
        <f ca="1">IF(B19="","",IF(ISERROR(MATCH($J19,SorP!$B$1:$B$6230,0)),"",INDIRECT("'SorP'!$A$"&amp;MATCH($J19,SorP!$B$1:$B$6230,0))))</f>
        <v>ID-BB</v>
      </c>
      <c r="U19" s="231"/>
      <c r="V19" s="262">
        <f ca="1">IF(C19="",NA(),IF(OR(C19="Smelter not listed",C19="Smelter not yet identified"),MATCH($B19&amp;$D19,'Smelter Look-up'!$J:$J,0),MATCH($B19&amp;$C19,'Smelter Look-up'!$J:$J,0)))</f>
        <v>487</v>
      </c>
      <c r="W19" s="263"/>
      <c r="X19" s="263">
        <f t="shared" ca="1" si="4"/>
        <v>0</v>
      </c>
      <c r="Y19" s="263"/>
      <c r="Z19" s="263"/>
      <c r="AB19" s="265" t="str">
        <f t="shared" ca="1" si="5"/>
        <v>TinPT Babel Surya Alam Lestari</v>
      </c>
    </row>
    <row r="20" spans="1:28" s="264" customFormat="1" ht="20.25">
      <c r="A20" s="207" t="s">
        <v>782</v>
      </c>
      <c r="B20" s="208" t="str">
        <f ca="1">IF(LEN(A20)=0,"",INDEX('Smelter Look-up'!$A:$A,MATCH($A20,'Smelter Look-up'!$E:$E,0)))</f>
        <v>Tin</v>
      </c>
      <c r="C20" s="212" t="str">
        <f ca="1">IF(LEN(A20)=0,"",INDEX('Smelter Look-up'!$C:$C,MATCH($A20,'Smelter Look-up'!$E:$E,0)))</f>
        <v>PT Mitra Stania Prima</v>
      </c>
      <c r="D20" s="270"/>
      <c r="E20" s="208" t="str">
        <f ca="1">IF(ISERROR($V20),"",OFFSET('Smelter Look-up'!$D$4,$V20-4,0)&amp;"")</f>
        <v>INDONESIA</v>
      </c>
      <c r="F20" s="208" t="str">
        <f ca="1">IF(ISERROR($V20),"",OFFSET('Smelter Look-up'!$E$4,$V20-4,0))</f>
        <v>CID001453</v>
      </c>
      <c r="G20" s="208" t="str">
        <f ca="1">IF(C20=$X$4,IF(ISERROR($V20),"Enter smelter details","RMI"),IF(ISERROR($V20),"",OFFSET('Smelter Look-up'!$F$4,$V20-4,0)))</f>
        <v>RMI</v>
      </c>
      <c r="H20" s="209">
        <f ca="1">IF(ISERROR($V20),"",OFFSET('Smelter Look-up'!$G$4,$V20-4,0))</f>
        <v>0</v>
      </c>
      <c r="I20" s="210" t="str">
        <f ca="1">IF(ISERROR($V20),"",OFFSET('Smelter Look-up'!$H$4,$V20-4,0))</f>
        <v>Sungailiat</v>
      </c>
      <c r="J20" s="210" t="str">
        <f ca="1">IF(ISERROR($V20),"",OFFSET('Smelter Look-up'!$I$4,$V20-4,0))</f>
        <v>Kepulauan Bangka Belitung</v>
      </c>
      <c r="K20" s="260"/>
      <c r="L20" s="260"/>
      <c r="M20" s="260"/>
      <c r="N20" s="260"/>
      <c r="O20" s="260"/>
      <c r="P20" s="211"/>
      <c r="Q20" s="261"/>
      <c r="R20" s="208" t="str">
        <f ca="1">IF(ISERROR($V20),"",OFFSET('Smelter Look-up'!$C$4,$V20-4,0)&amp;"")</f>
        <v>PT Mitra Stania Prima</v>
      </c>
      <c r="S20" s="215" t="str">
        <f t="shared" ca="1" si="3"/>
        <v>ID</v>
      </c>
      <c r="T20" s="215" t="str">
        <f ca="1">IF(B20="","",IF(ISERROR(MATCH($J20,SorP!$B$1:$B$6230,0)),"",INDIRECT("'SorP'!$A$"&amp;MATCH($J20,SorP!$B$1:$B$6230,0))))</f>
        <v>ID-BB</v>
      </c>
      <c r="U20" s="231"/>
      <c r="V20" s="262">
        <f ca="1">IF(C20="",NA(),IF(OR(C20="Smelter not listed",C20="Smelter not yet identified"),MATCH($B20&amp;$D20,'Smelter Look-up'!$J:$J,0),MATCH($B20&amp;$C20,'Smelter Look-up'!$J:$J,0)))</f>
        <v>496</v>
      </c>
      <c r="W20" s="263"/>
      <c r="X20" s="263">
        <f t="shared" ca="1" si="4"/>
        <v>0</v>
      </c>
      <c r="Y20" s="263"/>
      <c r="Z20" s="263"/>
      <c r="AB20" s="265" t="str">
        <f t="shared" ca="1" si="5"/>
        <v>TinPT Mitra Stania Prima</v>
      </c>
    </row>
    <row r="21" spans="1:28" s="264" customFormat="1" ht="20.25">
      <c r="A21" s="207" t="s">
        <v>15215</v>
      </c>
      <c r="B21" s="208" t="str">
        <f ca="1">IF(LEN(A21)=0,"",INDEX('Smelter Look-up'!$A:$A,MATCH($A21,'Smelter Look-up'!$E:$E,0)))</f>
        <v>Tin</v>
      </c>
      <c r="C21" s="212" t="str">
        <f ca="1">IF(LEN(A21)=0,"",INDEX('Smelter Look-up'!$C:$C,MATCH($A21,'Smelter Look-up'!$E:$E,0)))</f>
        <v>PT Prima Timah Utama</v>
      </c>
      <c r="D21" s="270"/>
      <c r="E21" s="208" t="str">
        <f ca="1">IF(ISERROR($V21),"",OFFSET('Smelter Look-up'!$D$4,$V21-4,0)&amp;"")</f>
        <v>INDONESIA</v>
      </c>
      <c r="F21" s="208" t="str">
        <f ca="1">IF(ISERROR($V21),"",OFFSET('Smelter Look-up'!$E$4,$V21-4,0))</f>
        <v>CID001458</v>
      </c>
      <c r="G21" s="208" t="str">
        <f ca="1">IF(C21=$X$4,IF(ISERROR($V21),"Enter smelter details","RMI"),IF(ISERROR($V21),"",OFFSET('Smelter Look-up'!$F$4,$V21-4,0)))</f>
        <v>RMI</v>
      </c>
      <c r="H21" s="209">
        <f ca="1">IF(ISERROR($V21),"",OFFSET('Smelter Look-up'!$G$4,$V21-4,0))</f>
        <v>0</v>
      </c>
      <c r="I21" s="210" t="str">
        <f ca="1">IF(ISERROR($V21),"",OFFSET('Smelter Look-up'!$H$4,$V21-4,0))</f>
        <v>Pangkal Pinang</v>
      </c>
      <c r="J21" s="210" t="str">
        <f ca="1">IF(ISERROR($V21),"",OFFSET('Smelter Look-up'!$I$4,$V21-4,0))</f>
        <v>Kepulauan Bangka Belitung</v>
      </c>
      <c r="K21" s="260"/>
      <c r="L21" s="260"/>
      <c r="M21" s="260"/>
      <c r="N21" s="260"/>
      <c r="O21" s="260"/>
      <c r="P21" s="211"/>
      <c r="Q21" s="261"/>
      <c r="R21" s="208" t="str">
        <f ca="1">IF(ISERROR($V21),"",OFFSET('Smelter Look-up'!$C$4,$V21-4,0)&amp;"")</f>
        <v>PT Prima Timah Utama</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499</v>
      </c>
      <c r="W21" s="263"/>
      <c r="X21" s="263">
        <f t="shared" ca="1" si="4"/>
        <v>0</v>
      </c>
      <c r="Y21" s="263"/>
      <c r="Z21" s="263"/>
      <c r="AB21" s="265" t="str">
        <f t="shared" ca="1" si="5"/>
        <v>TinPT Prima Timah Utama</v>
      </c>
    </row>
    <row r="22" spans="1:28" s="264" customFormat="1" ht="20.25">
      <c r="A22" s="207" t="s">
        <v>783</v>
      </c>
      <c r="B22" s="208" t="str">
        <f ca="1">IF(LEN(A22)=0,"",INDEX('Smelter Look-up'!$A:$A,MATCH($A22,'Smelter Look-up'!$E:$E,0)))</f>
        <v>Tin</v>
      </c>
      <c r="C22" s="212" t="str">
        <f ca="1">IF(LEN(A22)=0,"",INDEX('Smelter Look-up'!$C:$C,MATCH($A22,'Smelter Look-up'!$E:$E,0)))</f>
        <v>PT Refined Bangka Tin</v>
      </c>
      <c r="D22" s="270"/>
      <c r="E22" s="208" t="str">
        <f ca="1">IF(ISERROR($V22),"",OFFSET('Smelter Look-up'!$D$4,$V22-4,0)&amp;"")</f>
        <v>INDONESIA</v>
      </c>
      <c r="F22" s="208" t="str">
        <f ca="1">IF(ISERROR($V22),"",OFFSET('Smelter Look-up'!$E$4,$V22-4,0))</f>
        <v>CID001460</v>
      </c>
      <c r="G22" s="208" t="str">
        <f ca="1">IF(C22=$X$4,IF(ISERROR($V22),"Enter smelter details","RMI"),IF(ISERROR($V22),"",OFFSET('Smelter Look-up'!$F$4,$V22-4,0)))</f>
        <v>RMI</v>
      </c>
      <c r="H22" s="209">
        <f ca="1">IF(ISERROR($V22),"",OFFSET('Smelter Look-up'!$G$4,$V22-4,0))</f>
        <v>0</v>
      </c>
      <c r="I22" s="210" t="str">
        <f ca="1">IF(ISERROR($V22),"",OFFSET('Smelter Look-up'!$H$4,$V22-4,0))</f>
        <v>Sungailiat</v>
      </c>
      <c r="J22" s="210" t="str">
        <f ca="1">IF(ISERROR($V22),"",OFFSET('Smelter Look-up'!$I$4,$V22-4,0))</f>
        <v>Kepulauan Bangka Belitung</v>
      </c>
      <c r="K22" s="260"/>
      <c r="L22" s="260"/>
      <c r="M22" s="260"/>
      <c r="N22" s="260"/>
      <c r="O22" s="260"/>
      <c r="P22" s="211"/>
      <c r="Q22" s="261"/>
      <c r="R22" s="208" t="str">
        <f ca="1">IF(ISERROR($V22),"",OFFSET('Smelter Look-up'!$C$4,$V22-4,0)&amp;"")</f>
        <v>PT Refined Bangka Tin</v>
      </c>
      <c r="S22" s="215" t="str">
        <f t="shared" ca="1" si="3"/>
        <v>ID</v>
      </c>
      <c r="T22" s="215" t="str">
        <f ca="1">IF(B22="","",IF(ISERROR(MATCH($J22,SorP!$B$1:$B$6230,0)),"",INDIRECT("'SorP'!$A$"&amp;MATCH($J22,SorP!$B$1:$B$6230,0))))</f>
        <v>ID-BB</v>
      </c>
      <c r="U22" s="231"/>
      <c r="V22" s="262">
        <f ca="1">IF(C22="",NA(),IF(OR(C22="Smelter not listed",C22="Smelter not yet identified"),MATCH($B22&amp;$D22,'Smelter Look-up'!$J:$J,0),MATCH($B22&amp;$C22,'Smelter Look-up'!$J:$J,0)))</f>
        <v>502</v>
      </c>
      <c r="W22" s="263"/>
      <c r="X22" s="263">
        <f t="shared" ca="1" si="4"/>
        <v>0</v>
      </c>
      <c r="Y22" s="263"/>
      <c r="Z22" s="263"/>
      <c r="AB22" s="265" t="str">
        <f t="shared" ca="1" si="5"/>
        <v>TinPT Refined Bangka Tin</v>
      </c>
    </row>
    <row r="23" spans="1:28" s="264" customFormat="1" ht="20.25">
      <c r="A23" s="207" t="s">
        <v>15219</v>
      </c>
      <c r="B23" s="208" t="str">
        <f ca="1">IF(LEN(A23)=0,"",INDEX('Smelter Look-up'!$A:$A,MATCH($A23,'Smelter Look-up'!$E:$E,0)))</f>
        <v>Tin</v>
      </c>
      <c r="C23" s="212" t="str">
        <f ca="1">IF(LEN(A23)=0,"",INDEX('Smelter Look-up'!$C:$C,MATCH($A23,'Smelter Look-up'!$E:$E,0)))</f>
        <v>PT Stanindo Inti Perkasa</v>
      </c>
      <c r="D23" s="270"/>
      <c r="E23" s="208" t="str">
        <f ca="1">IF(ISERROR($V23),"",OFFSET('Smelter Look-up'!$D$4,$V23-4,0)&amp;"")</f>
        <v>INDONESIA</v>
      </c>
      <c r="F23" s="208" t="str">
        <f ca="1">IF(ISERROR($V23),"",OFFSET('Smelter Look-up'!$E$4,$V23-4,0))</f>
        <v>CID001468</v>
      </c>
      <c r="G23" s="208" t="str">
        <f ca="1">IF(C23=$X$4,IF(ISERROR($V23),"Enter smelter details","RMI"),IF(ISERROR($V23),"",OFFSET('Smelter Look-up'!$F$4,$V23-4,0)))</f>
        <v>RMI</v>
      </c>
      <c r="H23" s="209">
        <f ca="1">IF(ISERROR($V23),"",OFFSET('Smelter Look-up'!$G$4,$V23-4,0))</f>
        <v>0</v>
      </c>
      <c r="I23" s="210" t="str">
        <f ca="1">IF(ISERROR($V23),"",OFFSET('Smelter Look-up'!$H$4,$V23-4,0))</f>
        <v>Pangkal Pinang</v>
      </c>
      <c r="J23" s="210" t="str">
        <f ca="1">IF(ISERROR($V23),"",OFFSET('Smelter Look-up'!$I$4,$V23-4,0))</f>
        <v>Kepulauan Bangka Belitung</v>
      </c>
      <c r="K23" s="260"/>
      <c r="L23" s="260"/>
      <c r="M23" s="260"/>
      <c r="N23" s="260"/>
      <c r="O23" s="260"/>
      <c r="P23" s="211"/>
      <c r="Q23" s="261"/>
      <c r="R23" s="208" t="str">
        <f ca="1">IF(ISERROR($V23),"",OFFSET('Smelter Look-up'!$C$4,$V23-4,0)&amp;"")</f>
        <v>PT Stanindo Inti Perkasa</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504</v>
      </c>
      <c r="W23" s="263"/>
      <c r="X23" s="263">
        <f t="shared" ca="1" si="4"/>
        <v>0</v>
      </c>
      <c r="Y23" s="263"/>
      <c r="Z23" s="263"/>
      <c r="AB23" s="265" t="str">
        <f t="shared" ca="1" si="5"/>
        <v>TinPT Stanindo Inti Perkasa</v>
      </c>
    </row>
    <row r="24" spans="1:28" s="264" customFormat="1" ht="20.25">
      <c r="A24" s="207" t="s">
        <v>804</v>
      </c>
      <c r="B24" s="208" t="str">
        <f ca="1">IF(LEN(A24)=0,"",INDEX('Smelter Look-up'!$A:$A,MATCH($A24,'Smelter Look-up'!$E:$E,0)))</f>
        <v>Tin</v>
      </c>
      <c r="C24" s="212" t="str">
        <f ca="1">IF(LEN(A24)=0,"",INDEX('Smelter Look-up'!$C:$C,MATCH($A24,'Smelter Look-up'!$E:$E,0)))</f>
        <v>PT Timah Tbk Kundur</v>
      </c>
      <c r="D24" s="270"/>
      <c r="E24" s="208" t="str">
        <f ca="1">IF(ISERROR($V24),"",OFFSET('Smelter Look-up'!$D$4,$V24-4,0)&amp;"")</f>
        <v>INDONESIA</v>
      </c>
      <c r="F24" s="208" t="str">
        <f ca="1">IF(ISERROR($V24),"",OFFSET('Smelter Look-up'!$E$4,$V24-4,0))</f>
        <v>CID001477</v>
      </c>
      <c r="G24" s="208" t="str">
        <f ca="1">IF(C24=$X$4,IF(ISERROR($V24),"Enter smelter details","RMI"),IF(ISERROR($V24),"",OFFSET('Smelter Look-up'!$F$4,$V24-4,0)))</f>
        <v>RMI</v>
      </c>
      <c r="H24" s="209">
        <f ca="1">IF(ISERROR($V24),"",OFFSET('Smelter Look-up'!$G$4,$V24-4,0))</f>
        <v>0</v>
      </c>
      <c r="I24" s="210" t="str">
        <f ca="1">IF(ISERROR($V24),"",OFFSET('Smelter Look-up'!$H$4,$V24-4,0))</f>
        <v>Kundur</v>
      </c>
      <c r="J24" s="210" t="str">
        <f ca="1">IF(ISERROR($V24),"",OFFSET('Smelter Look-up'!$I$4,$V24-4,0))</f>
        <v>Riau</v>
      </c>
      <c r="K24" s="260"/>
      <c r="L24" s="260"/>
      <c r="M24" s="260"/>
      <c r="N24" s="260"/>
      <c r="O24" s="260"/>
      <c r="P24" s="211"/>
      <c r="Q24" s="261"/>
      <c r="R24" s="208" t="str">
        <f ca="1">IF(ISERROR($V24),"",OFFSET('Smelter Look-up'!$C$4,$V24-4,0)&amp;"")</f>
        <v>PT Timah Tbk Kundur</v>
      </c>
      <c r="S24" s="215" t="str">
        <f t="shared" ca="1" si="3"/>
        <v>ID</v>
      </c>
      <c r="T24" s="215" t="str">
        <f ca="1">IF(B24="","",IF(ISERROR(MATCH($J24,SorP!$B$1:$B$6230,0)),"",INDIRECT("'SorP'!$A$"&amp;MATCH($J24,SorP!$B$1:$B$6230,0))))</f>
        <v>ID-RI</v>
      </c>
      <c r="U24" s="231"/>
      <c r="V24" s="262">
        <f ca="1">IF(C24="",NA(),IF(OR(C24="Smelter not listed",C24="Smelter not yet identified"),MATCH($B24&amp;$D24,'Smelter Look-up'!$J:$J,0),MATCH($B24&amp;$C24,'Smelter Look-up'!$J:$J,0)))</f>
        <v>508</v>
      </c>
      <c r="W24" s="263"/>
      <c r="X24" s="263">
        <f t="shared" ca="1" si="4"/>
        <v>0</v>
      </c>
      <c r="Y24" s="263"/>
      <c r="Z24" s="263"/>
      <c r="AB24" s="265" t="str">
        <f t="shared" ca="1" si="5"/>
        <v>TinPT Timah Tbk Kundur</v>
      </c>
    </row>
    <row r="25" spans="1:28" s="264" customFormat="1" ht="20.25">
      <c r="A25" s="207" t="s">
        <v>784</v>
      </c>
      <c r="B25" s="208" t="str">
        <f ca="1">IF(LEN(A25)=0,"",INDEX('Smelter Look-up'!$A:$A,MATCH($A25,'Smelter Look-up'!$E:$E,0)))</f>
        <v>Tin</v>
      </c>
      <c r="C25" s="212" t="str">
        <f ca="1">IF(LEN(A25)=0,"",INDEX('Smelter Look-up'!$C:$C,MATCH($A25,'Smelter Look-up'!$E:$E,0)))</f>
        <v>PT Timah Tbk Mentok</v>
      </c>
      <c r="D25" s="270"/>
      <c r="E25" s="208" t="str">
        <f ca="1">IF(ISERROR($V25),"",OFFSET('Smelter Look-up'!$D$4,$V25-4,0)&amp;"")</f>
        <v>INDONESIA</v>
      </c>
      <c r="F25" s="208" t="str">
        <f ca="1">IF(ISERROR($V25),"",OFFSET('Smelter Look-up'!$E$4,$V25-4,0))</f>
        <v>CID001482</v>
      </c>
      <c r="G25" s="208" t="str">
        <f ca="1">IF(C25=$X$4,IF(ISERROR($V25),"Enter smelter details","RMI"),IF(ISERROR($V25),"",OFFSET('Smelter Look-up'!$F$4,$V25-4,0)))</f>
        <v>RMI</v>
      </c>
      <c r="H25" s="209">
        <f ca="1">IF(ISERROR($V25),"",OFFSET('Smelter Look-up'!$G$4,$V25-4,0))</f>
        <v>0</v>
      </c>
      <c r="I25" s="210" t="str">
        <f ca="1">IF(ISERROR($V25),"",OFFSET('Smelter Look-up'!$H$4,$V25-4,0))</f>
        <v>Mentok</v>
      </c>
      <c r="J25" s="210" t="str">
        <f ca="1">IF(ISERROR($V25),"",OFFSET('Smelter Look-up'!$I$4,$V25-4,0))</f>
        <v>Kepulauan Bangka Belitung</v>
      </c>
      <c r="K25" s="260"/>
      <c r="L25" s="260"/>
      <c r="M25" s="260"/>
      <c r="N25" s="260"/>
      <c r="O25" s="260"/>
      <c r="P25" s="211"/>
      <c r="Q25" s="261"/>
      <c r="R25" s="208" t="str">
        <f ca="1">IF(ISERROR($V25),"",OFFSET('Smelter Look-up'!$C$4,$V25-4,0)&amp;"")</f>
        <v>PT Timah Tbk Mentok</v>
      </c>
      <c r="S25" s="215" t="str">
        <f t="shared" ca="1" si="3"/>
        <v>ID</v>
      </c>
      <c r="T25" s="215" t="str">
        <f ca="1">IF(B25="","",IF(ISERROR(MATCH($J25,SorP!$B$1:$B$6230,0)),"",INDIRECT("'SorP'!$A$"&amp;MATCH($J25,SorP!$B$1:$B$6230,0))))</f>
        <v>ID-BB</v>
      </c>
      <c r="U25" s="231"/>
      <c r="V25" s="262">
        <f ca="1">IF(C25="",NA(),IF(OR(C25="Smelter not listed",C25="Smelter not yet identified"),MATCH($B25&amp;$D25,'Smelter Look-up'!$J:$J,0),MATCH($B25&amp;$C25,'Smelter Look-up'!$J:$J,0)))</f>
        <v>509</v>
      </c>
      <c r="W25" s="263"/>
      <c r="X25" s="263">
        <f t="shared" ca="1" si="4"/>
        <v>0</v>
      </c>
      <c r="Y25" s="263"/>
      <c r="Z25" s="263"/>
      <c r="AB25" s="265" t="str">
        <f t="shared" ca="1" si="5"/>
        <v>TinPT Timah Tbk Mentok</v>
      </c>
    </row>
    <row r="26" spans="1:28" s="264" customFormat="1" ht="20.25">
      <c r="A26" s="207" t="s">
        <v>15223</v>
      </c>
      <c r="B26" s="208" t="str">
        <f ca="1">IF(LEN(A26)=0,"",INDEX('Smelter Look-up'!$A:$A,MATCH($A26,'Smelter Look-up'!$E:$E,0)))</f>
        <v>Tin</v>
      </c>
      <c r="C26" s="212" t="str">
        <f ca="1">IF(LEN(A26)=0,"",INDEX('Smelter Look-up'!$C:$C,MATCH($A26,'Smelter Look-up'!$E:$E,0)))</f>
        <v>PT Tinindo Inter Nusa</v>
      </c>
      <c r="D26" s="270"/>
      <c r="E26" s="208" t="str">
        <f ca="1">IF(ISERROR($V26),"",OFFSET('Smelter Look-up'!$D$4,$V26-4,0)&amp;"")</f>
        <v>INDONESIA</v>
      </c>
      <c r="F26" s="208" t="str">
        <f ca="1">IF(ISERROR($V26),"",OFFSET('Smelter Look-up'!$E$4,$V26-4,0))</f>
        <v>CID001490</v>
      </c>
      <c r="G26" s="208" t="str">
        <f ca="1">IF(C26=$X$4,IF(ISERROR($V26),"Enter smelter details","RMI"),IF(ISERROR($V26),"",OFFSET('Smelter Look-up'!$F$4,$V26-4,0)))</f>
        <v>RMI</v>
      </c>
      <c r="H26" s="209">
        <f ca="1">IF(ISERROR($V26),"",OFFSET('Smelter Look-up'!$G$4,$V26-4,0))</f>
        <v>0</v>
      </c>
      <c r="I26" s="210" t="str">
        <f ca="1">IF(ISERROR($V26),"",OFFSET('Smelter Look-up'!$H$4,$V26-4,0))</f>
        <v>Pangkal Pinang</v>
      </c>
      <c r="J26" s="210" t="str">
        <f ca="1">IF(ISERROR($V26),"",OFFSET('Smelter Look-up'!$I$4,$V26-4,0))</f>
        <v>Kepulauan Bangka Belitung</v>
      </c>
      <c r="K26" s="260"/>
      <c r="L26" s="260"/>
      <c r="M26" s="260"/>
      <c r="N26" s="260"/>
      <c r="O26" s="260"/>
      <c r="P26" s="211"/>
      <c r="Q26" s="261"/>
      <c r="R26" s="208" t="str">
        <f ca="1">IF(ISERROR($V26),"",OFFSET('Smelter Look-up'!$C$4,$V26-4,0)&amp;"")</f>
        <v>PT Tinindo Inter Nusa</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510</v>
      </c>
      <c r="W26" s="263"/>
      <c r="X26" s="263">
        <f t="shared" ca="1" si="4"/>
        <v>0</v>
      </c>
      <c r="Y26" s="263"/>
      <c r="Z26" s="263"/>
      <c r="AB26" s="265" t="str">
        <f t="shared" ca="1" si="5"/>
        <v>TinPT Tinindo Inter Nusa</v>
      </c>
    </row>
    <row r="27" spans="1:28" s="264" customFormat="1" ht="20.25">
      <c r="A27" s="316" t="s">
        <v>724</v>
      </c>
      <c r="B27" s="208" t="str">
        <f ca="1">IF(LEN(A27)=0,"",INDEX('Smelter Look-up'!$A:$A,MATCH($A27,'Smelter Look-up'!$E:$E,0)))</f>
        <v>Gold</v>
      </c>
      <c r="C27" s="212" t="str">
        <f ca="1">IF(LEN(A27)=0,"",INDEX('Smelter Look-up'!$C:$C,MATCH($A27,'Smelter Look-up'!$E:$E,0)))</f>
        <v>Royal Canadian Mint</v>
      </c>
      <c r="D27" s="270"/>
      <c r="E27" s="208" t="str">
        <f ca="1">IF(ISERROR($V27),"",OFFSET('Smelter Look-up'!$D$4,$V27-4,0)&amp;"")</f>
        <v>CANADA</v>
      </c>
      <c r="F27" s="208" t="str">
        <f ca="1">IF(ISERROR($V27),"",OFFSET('Smelter Look-up'!$E$4,$V27-4,0))</f>
        <v>CID001534</v>
      </c>
      <c r="G27" s="208" t="str">
        <f ca="1">IF(C27=$X$4,IF(ISERROR($V27),"Enter smelter details","RMI"),IF(ISERROR($V27),"",OFFSET('Smelter Look-up'!$F$4,$V27-4,0)))</f>
        <v>RMI</v>
      </c>
      <c r="H27" s="209">
        <f ca="1">IF(ISERROR($V27),"",OFFSET('Smelter Look-up'!$G$4,$V27-4,0))</f>
        <v>0</v>
      </c>
      <c r="I27" s="210" t="str">
        <f ca="1">IF(ISERROR($V27),"",OFFSET('Smelter Look-up'!$H$4,$V27-4,0))</f>
        <v>Ottawa</v>
      </c>
      <c r="J27" s="210" t="str">
        <f ca="1">IF(ISERROR($V27),"",OFFSET('Smelter Look-up'!$I$4,$V27-4,0))</f>
        <v>Ontario</v>
      </c>
      <c r="K27" s="260"/>
      <c r="L27" s="260"/>
      <c r="M27" s="260"/>
      <c r="N27" s="260"/>
      <c r="O27" s="260"/>
      <c r="P27" s="211"/>
      <c r="Q27" s="261"/>
      <c r="R27" s="208" t="str">
        <f ca="1">IF(ISERROR($V27),"",OFFSET('Smelter Look-up'!$C$4,$V27-4,0)&amp;"")</f>
        <v>Royal Canadian Mint</v>
      </c>
      <c r="S27" s="215" t="str">
        <f t="shared" ca="1" si="3"/>
        <v>CA</v>
      </c>
      <c r="T27" s="215" t="str">
        <f ca="1">IF(B27="","",IF(ISERROR(MATCH($J27,SorP!$B$1:$B$6230,0)),"",INDIRECT("'SorP'!$A$"&amp;MATCH($J27,SorP!$B$1:$B$6230,0))))</f>
        <v>CA-ON</v>
      </c>
      <c r="U27" s="231"/>
      <c r="V27" s="262">
        <f ca="1">IF(C27="",NA(),IF(OR(C27="Smelter not listed",C27="Smelter not yet identified"),MATCH($B27&amp;$D27,'Smelter Look-up'!$J:$J,0),MATCH($B27&amp;$C27,'Smelter Look-up'!$J:$J,0)))</f>
        <v>220</v>
      </c>
      <c r="W27" s="263"/>
      <c r="X27" s="263">
        <f t="shared" ca="1" si="4"/>
        <v>0</v>
      </c>
      <c r="Y27" s="263"/>
      <c r="Z27" s="263"/>
      <c r="AB27" s="265" t="str">
        <f t="shared" ca="1" si="5"/>
        <v>GoldRoyal Canadian Mint</v>
      </c>
    </row>
    <row r="28" spans="1:28" s="264" customFormat="1" ht="20.25">
      <c r="A28" s="207" t="s">
        <v>786</v>
      </c>
      <c r="B28" s="208" t="str">
        <f ca="1">IF(LEN(A28)=0,"",INDEX('Smelter Look-up'!$A:$A,MATCH($A28,'Smelter Look-up'!$E:$E,0)))</f>
        <v>Tin</v>
      </c>
      <c r="C28" s="212" t="str">
        <f ca="1">IF(LEN(A28)=0,"",INDEX('Smelter Look-up'!$C:$C,MATCH($A28,'Smelter Look-up'!$E:$E,0)))</f>
        <v>Rui Da Hung</v>
      </c>
      <c r="D28" s="270"/>
      <c r="E28" s="208" t="str">
        <f ca="1">IF(ISERROR($V28),"",OFFSET('Smelter Look-up'!$D$4,$V28-4,0)&amp;"")</f>
        <v>TAIWAN, PROVINCE OF CHINA</v>
      </c>
      <c r="F28" s="208" t="str">
        <f ca="1">IF(ISERROR($V28),"",OFFSET('Smelter Look-up'!$E$4,$V28-4,0))</f>
        <v>CID001539</v>
      </c>
      <c r="G28" s="208" t="str">
        <f ca="1">IF(C28=$X$4,IF(ISERROR($V28),"Enter smelter details","RMI"),IF(ISERROR($V28),"",OFFSET('Smelter Look-up'!$F$4,$V28-4,0)))</f>
        <v>RMI</v>
      </c>
      <c r="H28" s="209">
        <f ca="1">IF(ISERROR($V28),"",OFFSET('Smelter Look-up'!$G$4,$V28-4,0))</f>
        <v>0</v>
      </c>
      <c r="I28" s="210" t="str">
        <f ca="1">IF(ISERROR($V28),"",OFFSET('Smelter Look-up'!$H$4,$V28-4,0))</f>
        <v>Longtan Shiang Taoyuan</v>
      </c>
      <c r="J28" s="210" t="str">
        <f ca="1">IF(ISERROR($V28),"",OFFSET('Smelter Look-up'!$I$4,$V28-4,0))</f>
        <v>Taoyuan</v>
      </c>
      <c r="K28" s="260"/>
      <c r="L28" s="260"/>
      <c r="M28" s="260"/>
      <c r="N28" s="260"/>
      <c r="O28" s="260"/>
      <c r="P28" s="211"/>
      <c r="Q28" s="261"/>
      <c r="R28" s="208" t="str">
        <f ca="1">IF(ISERROR($V28),"",OFFSET('Smelter Look-up'!$C$4,$V28-4,0)&amp;"")</f>
        <v>Rui Da Hung</v>
      </c>
      <c r="S28" s="215" t="str">
        <f t="shared" ca="1" si="3"/>
        <v>TW</v>
      </c>
      <c r="T28" s="215" t="str">
        <f ca="1">IF(B28="","",IF(ISERROR(MATCH($J28,SorP!$B$1:$B$6230,0)),"",INDIRECT("'SorP'!$A$"&amp;MATCH($J28,SorP!$B$1:$B$6230,0))))</f>
        <v>TW-TAO</v>
      </c>
      <c r="U28" s="231"/>
      <c r="V28" s="262">
        <f ca="1">IF(C28="",NA(),IF(OR(C28="Smelter not listed",C28="Smelter not yet identified"),MATCH($B28&amp;$D28,'Smelter Look-up'!$J:$J,0),MATCH($B28&amp;$C28,'Smelter Look-up'!$J:$J,0)))</f>
        <v>516</v>
      </c>
      <c r="W28" s="263"/>
      <c r="X28" s="263">
        <f t="shared" ca="1" si="4"/>
        <v>0</v>
      </c>
      <c r="Y28" s="263"/>
      <c r="Z28" s="263"/>
      <c r="AB28" s="265" t="str">
        <f t="shared" ca="1" si="5"/>
        <v>TinRui Da Hung</v>
      </c>
    </row>
    <row r="29" spans="1:28" s="264" customFormat="1" ht="20.25">
      <c r="A29" s="207" t="s">
        <v>788</v>
      </c>
      <c r="B29" s="208" t="str">
        <f ca="1">IF(LEN(A29)=0,"",INDEX('Smelter Look-up'!$A:$A,MATCH($A29,'Smelter Look-up'!$E:$E,0)))</f>
        <v>Tin</v>
      </c>
      <c r="C29" s="212" t="str">
        <f ca="1">IF(LEN(A29)=0,"",INDEX('Smelter Look-up'!$C:$C,MATCH($A29,'Smelter Look-up'!$E:$E,0)))</f>
        <v>Thaisarco</v>
      </c>
      <c r="D29" s="270"/>
      <c r="E29" s="208" t="str">
        <f ca="1">IF(ISERROR($V29),"",OFFSET('Smelter Look-up'!$D$4,$V29-4,0)&amp;"")</f>
        <v>THAILAND</v>
      </c>
      <c r="F29" s="208" t="str">
        <f ca="1">IF(ISERROR($V29),"",OFFSET('Smelter Look-up'!$E$4,$V29-4,0))</f>
        <v>CID001898</v>
      </c>
      <c r="G29" s="208" t="str">
        <f ca="1">IF(C29=$X$4,IF(ISERROR($V29),"Enter smelter details","RMI"),IF(ISERROR($V29),"",OFFSET('Smelter Look-up'!$F$4,$V29-4,0)))</f>
        <v>RMI</v>
      </c>
      <c r="H29" s="209">
        <f ca="1">IF(ISERROR($V29),"",OFFSET('Smelter Look-up'!$G$4,$V29-4,0))</f>
        <v>0</v>
      </c>
      <c r="I29" s="210" t="str">
        <f ca="1">IF(ISERROR($V29),"",OFFSET('Smelter Look-up'!$H$4,$V29-4,0))</f>
        <v>Amphur Muang</v>
      </c>
      <c r="J29" s="210" t="str">
        <f ca="1">IF(ISERROR($V29),"",OFFSET('Smelter Look-up'!$I$4,$V29-4,0))</f>
        <v>Phuket</v>
      </c>
      <c r="K29" s="260"/>
      <c r="L29" s="260"/>
      <c r="M29" s="260"/>
      <c r="N29" s="260"/>
      <c r="O29" s="260"/>
      <c r="P29" s="211"/>
      <c r="Q29" s="261"/>
      <c r="R29" s="208" t="str">
        <f ca="1">IF(ISERROR($V29),"",OFFSET('Smelter Look-up'!$C$4,$V29-4,0)&amp;"")</f>
        <v>Thaisarco</v>
      </c>
      <c r="S29" s="215" t="str">
        <f t="shared" ca="1" si="3"/>
        <v>TH</v>
      </c>
      <c r="T29" s="215" t="str">
        <f ca="1">IF(B29="","",IF(ISERROR(MATCH($J29,SorP!$B$1:$B$6230,0)),"",INDIRECT("'SorP'!$A$"&amp;MATCH($J29,SorP!$B$1:$B$6230,0))))</f>
        <v>TH-83</v>
      </c>
      <c r="U29" s="231"/>
      <c r="V29" s="262">
        <f ca="1">IF(C29="",NA(),IF(OR(C29="Smelter not listed",C29="Smelter not yet identified"),MATCH($B29&amp;$D29,'Smelter Look-up'!$J:$J,0),MATCH($B29&amp;$C29,'Smelter Look-up'!$J:$J,0)))</f>
        <v>523</v>
      </c>
      <c r="W29" s="263"/>
      <c r="X29" s="263">
        <f t="shared" ca="1" si="4"/>
        <v>0</v>
      </c>
      <c r="Y29" s="263"/>
      <c r="Z29" s="263"/>
      <c r="AB29" s="265" t="str">
        <f t="shared" ca="1" si="5"/>
        <v>TinThaisarco</v>
      </c>
    </row>
    <row r="30" spans="1:28" s="264" customFormat="1" ht="20.25">
      <c r="A30" s="207" t="s">
        <v>789</v>
      </c>
      <c r="B30" s="208" t="str">
        <f ca="1">IF(LEN(A30)=0,"",INDEX('Smelter Look-up'!$A:$A,MATCH($A30,'Smelter Look-up'!$E:$E,0)))</f>
        <v>Tin</v>
      </c>
      <c r="C30" s="212" t="str">
        <f ca="1">IF(LEN(A30)=0,"",INDEX('Smelter Look-up'!$C:$C,MATCH($A30,'Smelter Look-up'!$E:$E,0)))</f>
        <v>White Solder Metalurgia e Mineracao Ltda.</v>
      </c>
      <c r="D30" s="270"/>
      <c r="E30" s="208" t="str">
        <f ca="1">IF(ISERROR($V30),"",OFFSET('Smelter Look-up'!$D$4,$V30-4,0)&amp;"")</f>
        <v>BRAZIL</v>
      </c>
      <c r="F30" s="208" t="str">
        <f ca="1">IF(ISERROR($V30),"",OFFSET('Smelter Look-up'!$E$4,$V30-4,0))</f>
        <v>CID002036</v>
      </c>
      <c r="G30" s="208" t="str">
        <f ca="1">IF(C30=$X$4,IF(ISERROR($V30),"Enter smelter details","RMI"),IF(ISERROR($V30),"",OFFSET('Smelter Look-up'!$F$4,$V30-4,0)))</f>
        <v>RMI</v>
      </c>
      <c r="H30" s="209">
        <f ca="1">IF(ISERROR($V30),"",OFFSET('Smelter Look-up'!$G$4,$V30-4,0))</f>
        <v>0</v>
      </c>
      <c r="I30" s="210" t="str">
        <f ca="1">IF(ISERROR($V30),"",OFFSET('Smelter Look-up'!$H$4,$V30-4,0))</f>
        <v>Ariquemes</v>
      </c>
      <c r="J30" s="210" t="str">
        <f ca="1">IF(ISERROR($V30),"",OFFSET('Smelter Look-up'!$I$4,$V30-4,0))</f>
        <v>Rondônia</v>
      </c>
      <c r="K30" s="260"/>
      <c r="L30" s="260"/>
      <c r="M30" s="260"/>
      <c r="N30" s="260"/>
      <c r="O30" s="260"/>
      <c r="P30" s="211"/>
      <c r="Q30" s="261"/>
      <c r="R30" s="208" t="str">
        <f ca="1">IF(ISERROR($V30),"",OFFSET('Smelter Look-up'!$C$4,$V30-4,0)&amp;"")</f>
        <v>White Solder Metalurgia e Mineracao Ltda.</v>
      </c>
      <c r="S30" s="215" t="str">
        <f t="shared" ca="1" si="3"/>
        <v>BR</v>
      </c>
      <c r="T30" s="215" t="str">
        <f ca="1">IF(B30="","",IF(ISERROR(MATCH($J30,SorP!$B$1:$B$6230,0)),"",INDIRECT("'SorP'!$A$"&amp;MATCH($J30,SorP!$B$1:$B$6230,0))))</f>
        <v>BR-RO</v>
      </c>
      <c r="U30" s="231"/>
      <c r="V30" s="262">
        <f ca="1">IF(C30="",NA(),IF(OR(C30="Smelter not listed",C30="Smelter not yet identified"),MATCH($B30&amp;$D30,'Smelter Look-up'!$J:$J,0),MATCH($B30&amp;$C30,'Smelter Look-up'!$J:$J,0)))</f>
        <v>532</v>
      </c>
      <c r="W30" s="263"/>
      <c r="X30" s="263">
        <f t="shared" ca="1" si="4"/>
        <v>0</v>
      </c>
      <c r="Y30" s="263"/>
      <c r="Z30" s="263"/>
      <c r="AB30" s="265" t="str">
        <f t="shared" ca="1" si="5"/>
        <v>TinWhite Solder Metalurgia e Mineracao Ltda.</v>
      </c>
    </row>
    <row r="31" spans="1:28" s="264" customFormat="1" ht="20.25">
      <c r="A31" s="207" t="s">
        <v>790</v>
      </c>
      <c r="B31" s="208" t="str">
        <f ca="1">IF(LEN(A31)=0,"",INDEX('Smelter Look-up'!$A:$A,MATCH($A31,'Smelter Look-up'!$E:$E,0)))</f>
        <v>Tin</v>
      </c>
      <c r="C31" s="212" t="str">
        <f ca="1">IF(LEN(A31)=0,"",INDEX('Smelter Look-up'!$C:$C,MATCH($A31,'Smelter Look-up'!$E:$E,0)))</f>
        <v>Yunnan Chengfeng Non-ferrous Metals Co., Ltd.</v>
      </c>
      <c r="D31" s="270"/>
      <c r="E31" s="208" t="str">
        <f ca="1">IF(ISERROR($V31),"",OFFSET('Smelter Look-up'!$D$4,$V31-4,0)&amp;"")</f>
        <v>CHINA</v>
      </c>
      <c r="F31" s="208" t="str">
        <f ca="1">IF(ISERROR($V31),"",OFFSET('Smelter Look-up'!$E$4,$V31-4,0))</f>
        <v>CID002158</v>
      </c>
      <c r="G31" s="208" t="str">
        <f ca="1">IF(C31=$X$4,IF(ISERROR($V31),"Enter smelter details","RMI"),IF(ISERROR($V31),"",OFFSET('Smelter Look-up'!$F$4,$V31-4,0)))</f>
        <v>RMI</v>
      </c>
      <c r="H31" s="209">
        <f ca="1">IF(ISERROR($V31),"",OFFSET('Smelter Look-up'!$G$4,$V31-4,0))</f>
        <v>0</v>
      </c>
      <c r="I31" s="210" t="str">
        <f ca="1">IF(ISERROR($V31),"",OFFSET('Smelter Look-up'!$H$4,$V31-4,0))</f>
        <v>Gejiu</v>
      </c>
      <c r="J31" s="210" t="str">
        <f ca="1">IF(ISERROR($V31),"",OFFSET('Smelter Look-up'!$I$4,$V31-4,0))</f>
        <v>Yunnan Sheng</v>
      </c>
      <c r="K31" s="260"/>
      <c r="L31" s="260"/>
      <c r="M31" s="260"/>
      <c r="N31" s="260"/>
      <c r="O31" s="260"/>
      <c r="P31" s="211"/>
      <c r="Q31" s="261"/>
      <c r="R31" s="208" t="str">
        <f ca="1">IF(ISERROR($V31),"",OFFSET('Smelter Look-up'!$C$4,$V31-4,0)&amp;"")</f>
        <v>Yunnan Chengfeng Non-ferrous Metals Co., Ltd.</v>
      </c>
      <c r="S31" s="215" t="str">
        <f t="shared" ca="1" si="3"/>
        <v>CN</v>
      </c>
      <c r="T31" s="215" t="str">
        <f ca="1">IF(B31="","",IF(ISERROR(MATCH($J31,SorP!$B$1:$B$6230,0)),"",INDIRECT("'SorP'!$A$"&amp;MATCH($J31,SorP!$B$1:$B$6230,0))))</f>
        <v>CN-YN</v>
      </c>
      <c r="U31" s="231"/>
      <c r="V31" s="262">
        <f ca="1">IF(C31="",NA(),IF(OR(C31="Smelter not listed",C31="Smelter not yet identified"),MATCH($B31&amp;$D31,'Smelter Look-up'!$J:$J,0),MATCH($B31&amp;$C31,'Smelter Look-up'!$J:$J,0)))</f>
        <v>540</v>
      </c>
      <c r="W31" s="263"/>
      <c r="X31" s="263">
        <f t="shared" ca="1" si="4"/>
        <v>0</v>
      </c>
      <c r="Y31" s="263"/>
      <c r="Z31" s="263"/>
      <c r="AB31" s="265" t="str">
        <f t="shared" ca="1" si="5"/>
        <v>TinYunnan Chengfeng Non-ferrous Metals Co., Ltd.</v>
      </c>
    </row>
    <row r="32" spans="1:28" s="264" customFormat="1" ht="20.25">
      <c r="A32" s="207" t="s">
        <v>1404</v>
      </c>
      <c r="B32" s="208" t="str">
        <f ca="1">IF(LEN(A32)=0,"",INDEX('Smelter Look-up'!$A:$A,MATCH($A32,'Smelter Look-up'!$E:$E,0)))</f>
        <v>Tin</v>
      </c>
      <c r="C32" s="212" t="str">
        <f ca="1">IF(LEN(A32)=0,"",INDEX('Smelter Look-up'!$C:$C,MATCH($A32,'Smelter Look-up'!$E:$E,0)))</f>
        <v>PT ATD Makmur Mandiri Jaya</v>
      </c>
      <c r="D32" s="270"/>
      <c r="E32" s="208" t="str">
        <f ca="1">IF(ISERROR($V32),"",OFFSET('Smelter Look-up'!$D$4,$V32-4,0)&amp;"")</f>
        <v>INDONESIA</v>
      </c>
      <c r="F32" s="208" t="str">
        <f ca="1">IF(ISERROR($V32),"",OFFSET('Smelter Look-up'!$E$4,$V32-4,0))</f>
        <v>CID002503</v>
      </c>
      <c r="G32" s="208" t="str">
        <f ca="1">IF(C32=$X$4,IF(ISERROR($V32),"Enter smelter details","RMI"),IF(ISERROR($V32),"",OFFSET('Smelter Look-up'!$F$4,$V32-4,0)))</f>
        <v>RMI</v>
      </c>
      <c r="H32" s="209">
        <f ca="1">IF(ISERROR($V32),"",OFFSET('Smelter Look-up'!$G$4,$V32-4,0))</f>
        <v>0</v>
      </c>
      <c r="I32" s="210" t="str">
        <f ca="1">IF(ISERROR($V32),"",OFFSET('Smelter Look-up'!$H$4,$V32-4,0))</f>
        <v>Sungailiat</v>
      </c>
      <c r="J32" s="210" t="str">
        <f ca="1">IF(ISERROR($V32),"",OFFSET('Smelter Look-up'!$I$4,$V32-4,0))</f>
        <v>Kepulauan Bangka Belitung</v>
      </c>
      <c r="K32" s="260"/>
      <c r="L32" s="260"/>
      <c r="M32" s="260"/>
      <c r="N32" s="260"/>
      <c r="O32" s="260"/>
      <c r="P32" s="211"/>
      <c r="Q32" s="261"/>
      <c r="R32" s="208" t="str">
        <f ca="1">IF(ISERROR($V32),"",OFFSET('Smelter Look-up'!$C$4,$V32-4,0)&amp;"")</f>
        <v>PT ATD Makmur Mandiri Jaya</v>
      </c>
      <c r="S32" s="215" t="str">
        <f t="shared" ca="1" si="3"/>
        <v>ID</v>
      </c>
      <c r="T32" s="215" t="str">
        <f ca="1">IF(B32="","",IF(ISERROR(MATCH($J32,SorP!$B$1:$B$6230,0)),"",INDIRECT("'SorP'!$A$"&amp;MATCH($J32,SorP!$B$1:$B$6230,0))))</f>
        <v>ID-BB</v>
      </c>
      <c r="U32" s="231"/>
      <c r="V32" s="262">
        <f ca="1">IF(C32="",NA(),IF(OR(C32="Smelter not listed",C32="Smelter not yet identified"),MATCH($B32&amp;$D32,'Smelter Look-up'!$J:$J,0),MATCH($B32&amp;$C32,'Smelter Look-up'!$J:$J,0)))</f>
        <v>485</v>
      </c>
      <c r="W32" s="263"/>
      <c r="X32" s="263">
        <f t="shared" ca="1" si="4"/>
        <v>0</v>
      </c>
      <c r="Y32" s="263"/>
      <c r="Z32" s="263"/>
      <c r="AB32" s="265" t="str">
        <f t="shared" ca="1" si="5"/>
        <v>TinPT ATD Makmur Mandiri Jaya</v>
      </c>
    </row>
    <row r="33" spans="1:28" s="264" customFormat="1" ht="20.25">
      <c r="A33" s="207" t="s">
        <v>1829</v>
      </c>
      <c r="B33" s="208" t="str">
        <f ca="1">IF(LEN(A33)=0,"",INDEX('Smelter Look-up'!$A:$A,MATCH($A33,'Smelter Look-up'!$E:$E,0)))</f>
        <v>Tin</v>
      </c>
      <c r="C33" s="212" t="str">
        <f ca="1">IF(LEN(A33)=0,"",INDEX('Smelter Look-up'!$C:$C,MATCH($A33,'Smelter Look-up'!$E:$E,0)))</f>
        <v>Metallo Belgium N.V.</v>
      </c>
      <c r="D33" s="270"/>
      <c r="E33" s="208" t="str">
        <f ca="1">IF(ISERROR($V33),"",OFFSET('Smelter Look-up'!$D$4,$V33-4,0)&amp;"")</f>
        <v>BELGIUM</v>
      </c>
      <c r="F33" s="208" t="str">
        <f ca="1">IF(ISERROR($V33),"",OFFSET('Smelter Look-up'!$E$4,$V33-4,0))</f>
        <v>CID002773</v>
      </c>
      <c r="G33" s="208" t="str">
        <f ca="1">IF(C33=$X$4,IF(ISERROR($V33),"Enter smelter details","RMI"),IF(ISERROR($V33),"",OFFSET('Smelter Look-up'!$F$4,$V33-4,0)))</f>
        <v>RMI</v>
      </c>
      <c r="H33" s="209">
        <f ca="1">IF(ISERROR($V33),"",OFFSET('Smelter Look-up'!$G$4,$V33-4,0))</f>
        <v>0</v>
      </c>
      <c r="I33" s="210" t="str">
        <f ca="1">IF(ISERROR($V33),"",OFFSET('Smelter Look-up'!$H$4,$V33-4,0))</f>
        <v>Beerse</v>
      </c>
      <c r="J33" s="210" t="str">
        <f ca="1">IF(ISERROR($V33),"",OFFSET('Smelter Look-up'!$I$4,$V33-4,0))</f>
        <v>Antwerpen</v>
      </c>
      <c r="K33" s="260"/>
      <c r="L33" s="260"/>
      <c r="M33" s="260"/>
      <c r="N33" s="260"/>
      <c r="O33" s="260"/>
      <c r="P33" s="211"/>
      <c r="Q33" s="261"/>
      <c r="R33" s="208" t="str">
        <f ca="1">IF(ISERROR($V33),"",OFFSET('Smelter Look-up'!$C$4,$V33-4,0)&amp;"")</f>
        <v>Metallo Belgium N.V.</v>
      </c>
      <c r="S33" s="215" t="str">
        <f t="shared" ca="1" si="3"/>
        <v>BE</v>
      </c>
      <c r="T33" s="215" t="str">
        <f ca="1">IF(B33="","",IF(ISERROR(MATCH($J33,SorP!$B$1:$B$6230,0)),"",INDIRECT("'SorP'!$A$"&amp;MATCH($J33,SorP!$B$1:$B$6230,0))))</f>
        <v>BE-VAN</v>
      </c>
      <c r="U33" s="231"/>
      <c r="V33" s="262">
        <f ca="1">IF(C33="",NA(),IF(OR(C33="Smelter not listed",C33="Smelter not yet identified"),MATCH($B33&amp;$D33,'Smelter Look-up'!$J:$J,0),MATCH($B33&amp;$C33,'Smelter Look-up'!$J:$J,0)))</f>
        <v>462</v>
      </c>
      <c r="W33" s="263"/>
      <c r="X33" s="263">
        <f t="shared" ca="1" si="4"/>
        <v>0</v>
      </c>
      <c r="Y33" s="263"/>
      <c r="Z33" s="263"/>
      <c r="AB33" s="265" t="str">
        <f t="shared" ca="1" si="5"/>
        <v>TinMetallo Belgium N.V.</v>
      </c>
    </row>
    <row r="34" spans="1:28" s="264" customFormat="1" ht="20.25">
      <c r="A34" s="207" t="s">
        <v>15213</v>
      </c>
      <c r="B34" s="208" t="str">
        <f ca="1">IF(LEN(A34)=0,"",INDEX('Smelter Look-up'!$A:$A,MATCH($A34,'Smelter Look-up'!$E:$E,0)))</f>
        <v>Tin</v>
      </c>
      <c r="C34" s="212" t="str">
        <f ca="1">IF(LEN(A34)=0,"",INDEX('Smelter Look-up'!$C:$C,MATCH($A34,'Smelter Look-up'!$E:$E,0)))</f>
        <v>PT Menara Cipta Mulia</v>
      </c>
      <c r="D34" s="270"/>
      <c r="E34" s="208" t="str">
        <f ca="1">IF(ISERROR($V34),"",OFFSET('Smelter Look-up'!$D$4,$V34-4,0)&amp;"")</f>
        <v>INDONESIA</v>
      </c>
      <c r="F34" s="208" t="str">
        <f ca="1">IF(ISERROR($V34),"",OFFSET('Smelter Look-up'!$E$4,$V34-4,0))</f>
        <v>CID002835</v>
      </c>
      <c r="G34" s="208" t="str">
        <f ca="1">IF(C34=$X$4,IF(ISERROR($V34),"Enter smelter details","RMI"),IF(ISERROR($V34),"",OFFSET('Smelter Look-up'!$F$4,$V34-4,0)))</f>
        <v>RMI</v>
      </c>
      <c r="H34" s="209">
        <f ca="1">IF(ISERROR($V34),"",OFFSET('Smelter Look-up'!$G$4,$V34-4,0))</f>
        <v>0</v>
      </c>
      <c r="I34" s="210" t="str">
        <f ca="1">IF(ISERROR($V34),"",OFFSET('Smelter Look-up'!$H$4,$V34-4,0))</f>
        <v>Mentawak</v>
      </c>
      <c r="J34" s="210" t="str">
        <f ca="1">IF(ISERROR($V34),"",OFFSET('Smelter Look-up'!$I$4,$V34-4,0))</f>
        <v>Kepulauan Bangka Belitung</v>
      </c>
      <c r="K34" s="260"/>
      <c r="L34" s="260"/>
      <c r="M34" s="260"/>
      <c r="N34" s="260"/>
      <c r="O34" s="260"/>
      <c r="P34" s="211"/>
      <c r="Q34" s="261"/>
      <c r="R34" s="208" t="str">
        <f ca="1">IF(ISERROR($V34),"",OFFSET('Smelter Look-up'!$C$4,$V34-4,0)&amp;"")</f>
        <v>PT Menara Cipta Mulia</v>
      </c>
      <c r="S34" s="215" t="str">
        <f t="shared" ca="1" si="3"/>
        <v>ID</v>
      </c>
      <c r="T34" s="215" t="str">
        <f ca="1">IF(B34="","",IF(ISERROR(MATCH($J34,SorP!$B$1:$B$6230,0)),"",INDIRECT("'SorP'!$A$"&amp;MATCH($J34,SorP!$B$1:$B$6230,0))))</f>
        <v>ID-BB</v>
      </c>
      <c r="U34" s="231"/>
      <c r="V34" s="262">
        <f ca="1">IF(C34="",NA(),IF(OR(C34="Smelter not listed",C34="Smelter not yet identified"),MATCH($B34&amp;$D34,'Smelter Look-up'!$J:$J,0),MATCH($B34&amp;$C34,'Smelter Look-up'!$J:$J,0)))</f>
        <v>495</v>
      </c>
      <c r="W34" s="263"/>
      <c r="X34" s="263">
        <f t="shared" ca="1" si="4"/>
        <v>0</v>
      </c>
      <c r="Y34" s="263"/>
      <c r="Z34" s="263"/>
      <c r="AB34" s="265" t="str">
        <f t="shared" ca="1" si="5"/>
        <v>TinPT Menara Cipta Mulia</v>
      </c>
    </row>
    <row r="35" spans="1:28" s="264" customFormat="1" ht="20.25">
      <c r="A35" s="207" t="s">
        <v>2553</v>
      </c>
      <c r="B35" s="208" t="str">
        <f ca="1">IF(LEN(A35)=0,"",INDEX('Smelter Look-up'!$A:$A,MATCH($A35,'Smelter Look-up'!$E:$E,0)))</f>
        <v>Tin</v>
      </c>
      <c r="C35" s="212" t="str">
        <f ca="1">IF(LEN(A35)=0,"",INDEX('Smelter Look-up'!$C:$C,MATCH($A35,'Smelter Look-up'!$E:$E,0)))</f>
        <v>Guangdong Hanhe Non-Ferrous Metal Co., Ltd.</v>
      </c>
      <c r="D35" s="270"/>
      <c r="E35" s="208" t="str">
        <f ca="1">IF(ISERROR($V35),"",OFFSET('Smelter Look-up'!$D$4,$V35-4,0)&amp;"")</f>
        <v>CHINA</v>
      </c>
      <c r="F35" s="208" t="str">
        <f ca="1">IF(ISERROR($V35),"",OFFSET('Smelter Look-up'!$E$4,$V35-4,0))</f>
        <v>CID003116</v>
      </c>
      <c r="G35" s="208" t="str">
        <f ca="1">IF(C35=$X$4,IF(ISERROR($V35),"Enter smelter details","RMI"),IF(ISERROR($V35),"",OFFSET('Smelter Look-up'!$F$4,$V35-4,0)))</f>
        <v>RMI</v>
      </c>
      <c r="H35" s="209">
        <f ca="1">IF(ISERROR($V35),"",OFFSET('Smelter Look-up'!$G$4,$V35-4,0))</f>
        <v>0</v>
      </c>
      <c r="I35" s="210" t="str">
        <f ca="1">IF(ISERROR($V35),"",OFFSET('Smelter Look-up'!$H$4,$V35-4,0))</f>
        <v>Chaozhou</v>
      </c>
      <c r="J35" s="210" t="str">
        <f ca="1">IF(ISERROR($V35),"",OFFSET('Smelter Look-up'!$I$4,$V35-4,0))</f>
        <v>Guangdong Sheng</v>
      </c>
      <c r="K35" s="260"/>
      <c r="L35" s="260"/>
      <c r="M35" s="260"/>
      <c r="N35" s="260"/>
      <c r="O35" s="260"/>
      <c r="P35" s="211"/>
      <c r="Q35" s="261"/>
      <c r="R35" s="208" t="str">
        <f ca="1">IF(ISERROR($V35),"",OFFSET('Smelter Look-up'!$C$4,$V35-4,0)&amp;"")</f>
        <v>Guangdong Hanhe Non-Ferrous Metal Co., Ltd.</v>
      </c>
      <c r="S35" s="215" t="str">
        <f t="shared" ca="1" si="3"/>
        <v>CN</v>
      </c>
      <c r="T35" s="215" t="str">
        <f ca="1">IF(B35="","",IF(ISERROR(MATCH($J35,SorP!$B$1:$B$6230,0)),"",INDIRECT("'SorP'!$A$"&amp;MATCH($J35,SorP!$B$1:$B$6230,0))))</f>
        <v>CN-GD</v>
      </c>
      <c r="U35" s="231"/>
      <c r="V35" s="262">
        <f ca="1">IF(C35="",NA(),IF(OR(C35="Smelter not listed",C35="Smelter not yet identified"),MATCH($B35&amp;$D35,'Smelter Look-up'!$J:$J,0),MATCH($B35&amp;$C35,'Smelter Look-up'!$J:$J,0)))</f>
        <v>439</v>
      </c>
      <c r="W35" s="263"/>
      <c r="X35" s="263">
        <f t="shared" ca="1" si="4"/>
        <v>0</v>
      </c>
      <c r="Y35" s="263"/>
      <c r="Z35" s="263"/>
      <c r="AB35" s="265" t="str">
        <f t="shared" ca="1" si="5"/>
        <v>TinGuangdong Hanhe Non-Ferrous Metal Co., Ltd.</v>
      </c>
    </row>
    <row r="36" spans="1:28" s="264" customFormat="1" ht="20.25">
      <c r="A36" s="207" t="s">
        <v>14119</v>
      </c>
      <c r="B36" s="208" t="str">
        <f ca="1">IF(LEN(A36)=0,"",INDEX('Smelter Look-up'!$A:$A,MATCH($A36,'Smelter Look-up'!$E:$E,0)))</f>
        <v>Tin</v>
      </c>
      <c r="C36" s="212" t="str">
        <f ca="1">IF(LEN(A36)=0,"",INDEX('Smelter Look-up'!$C:$C,MATCH($A36,'Smelter Look-up'!$E:$E,0)))</f>
        <v>PT Bangka Serumpun</v>
      </c>
      <c r="D36" s="270"/>
      <c r="E36" s="208" t="str">
        <f ca="1">IF(ISERROR($V36),"",OFFSET('Smelter Look-up'!$D$4,$V36-4,0)&amp;"")</f>
        <v>INDONESIA</v>
      </c>
      <c r="F36" s="208" t="str">
        <f ca="1">IF(ISERROR($V36),"",OFFSET('Smelter Look-up'!$E$4,$V36-4,0))</f>
        <v>CID003205</v>
      </c>
      <c r="G36" s="208" t="str">
        <f ca="1">IF(C36=$X$4,IF(ISERROR($V36),"Enter smelter details","RMI"),IF(ISERROR($V36),"",OFFSET('Smelter Look-up'!$F$4,$V36-4,0)))</f>
        <v>RMI</v>
      </c>
      <c r="H36" s="209">
        <f ca="1">IF(ISERROR($V36),"",OFFSET('Smelter Look-up'!$G$4,$V36-4,0))</f>
        <v>0</v>
      </c>
      <c r="I36" s="210" t="str">
        <f ca="1">IF(ISERROR($V36),"",OFFSET('Smelter Look-up'!$H$4,$V36-4,0))</f>
        <v>Pangkalpinang</v>
      </c>
      <c r="J36" s="210" t="str">
        <f ca="1">IF(ISERROR($V36),"",OFFSET('Smelter Look-up'!$I$4,$V36-4,0))</f>
        <v>Kepulauan Bangka Belitung</v>
      </c>
      <c r="K36" s="260"/>
      <c r="L36" s="260"/>
      <c r="M36" s="260"/>
      <c r="N36" s="260"/>
      <c r="O36" s="260"/>
      <c r="P36" s="211"/>
      <c r="Q36" s="261"/>
      <c r="R36" s="208" t="str">
        <f ca="1">IF(ISERROR($V36),"",OFFSET('Smelter Look-up'!$C$4,$V36-4,0)&amp;"")</f>
        <v>PT Bangka Serumpun</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488</v>
      </c>
      <c r="W36" s="263"/>
      <c r="X36" s="263">
        <f t="shared" ca="1" si="4"/>
        <v>0</v>
      </c>
      <c r="Y36" s="263"/>
      <c r="Z36" s="263"/>
      <c r="AB36" s="265" t="str">
        <f t="shared" ca="1" si="5"/>
        <v>TinPT Bangka Serumpun</v>
      </c>
    </row>
    <row r="37" spans="1:28" s="264" customFormat="1" ht="20.25">
      <c r="A37" s="207" t="s">
        <v>13264</v>
      </c>
      <c r="B37" s="208" t="str">
        <f ca="1">IF(LEN(A37)=0,"",INDEX('Smelter Look-up'!$A:$A,MATCH($A37,'Smelter Look-up'!$E:$E,0)))</f>
        <v>Tin</v>
      </c>
      <c r="C37" s="212" t="str">
        <f ca="1">IF(LEN(A37)=0,"",INDEX('Smelter Look-up'!$C:$C,MATCH($A37,'Smelter Look-up'!$E:$E,0)))</f>
        <v>Tin Technology &amp; Refining</v>
      </c>
      <c r="D37" s="270"/>
      <c r="E37" s="208" t="str">
        <f ca="1">IF(ISERROR($V37),"",OFFSET('Smelter Look-up'!$D$4,$V37-4,0)&amp;"")</f>
        <v>UNITED STATES OF AMERICA</v>
      </c>
      <c r="F37" s="208" t="str">
        <f ca="1">IF(ISERROR($V37),"",OFFSET('Smelter Look-up'!$E$4,$V37-4,0))</f>
        <v>CID003325</v>
      </c>
      <c r="G37" s="208" t="str">
        <f ca="1">IF(C37=$X$4,IF(ISERROR($V37),"Enter smelter details","RMI"),IF(ISERROR($V37),"",OFFSET('Smelter Look-up'!$F$4,$V37-4,0)))</f>
        <v>RMI</v>
      </c>
      <c r="H37" s="209">
        <f ca="1">IF(ISERROR($V37),"",OFFSET('Smelter Look-up'!$G$4,$V37-4,0))</f>
        <v>0</v>
      </c>
      <c r="I37" s="210" t="str">
        <f ca="1">IF(ISERROR($V37),"",OFFSET('Smelter Look-up'!$H$4,$V37-4,0))</f>
        <v>West Chester</v>
      </c>
      <c r="J37" s="210" t="str">
        <f ca="1">IF(ISERROR($V37),"",OFFSET('Smelter Look-up'!$I$4,$V37-4,0))</f>
        <v>Pennsylvania</v>
      </c>
      <c r="K37" s="260"/>
      <c r="L37" s="260"/>
      <c r="M37" s="260"/>
      <c r="N37" s="260"/>
      <c r="O37" s="260"/>
      <c r="P37" s="211"/>
      <c r="Q37" s="261"/>
      <c r="R37" s="208" t="str">
        <f ca="1">IF(ISERROR($V37),"",OFFSET('Smelter Look-up'!$C$4,$V37-4,0)&amp;"")</f>
        <v>Tin Technology &amp; Refining</v>
      </c>
      <c r="S37" s="215" t="str">
        <f t="shared" ca="1" si="3"/>
        <v>US</v>
      </c>
      <c r="T37" s="215" t="str">
        <f ca="1">IF(B37="","",IF(ISERROR(MATCH($J37,SorP!$B$1:$B$6230,0)),"",INDIRECT("'SorP'!$A$"&amp;MATCH($J37,SorP!$B$1:$B$6230,0))))</f>
        <v>US-PA</v>
      </c>
      <c r="U37" s="231"/>
      <c r="V37" s="262">
        <f ca="1">IF(C37="",NA(),IF(OR(C37="Smelter not listed",C37="Smelter not yet identified"),MATCH($B37&amp;$D37,'Smelter Look-up'!$J:$J,0),MATCH($B37&amp;$C37,'Smelter Look-up'!$J:$J,0)))</f>
        <v>527</v>
      </c>
      <c r="W37" s="263"/>
      <c r="X37" s="263">
        <f t="shared" ca="1" si="4"/>
        <v>0</v>
      </c>
      <c r="Y37" s="263"/>
      <c r="Z37" s="263"/>
      <c r="AB37" s="265" t="str">
        <f t="shared" ca="1" si="5"/>
        <v>TinTin Technology &amp; Refining</v>
      </c>
    </row>
    <row r="38" spans="1:28" s="264" customFormat="1" ht="20.25">
      <c r="A38" s="207" t="s">
        <v>15217</v>
      </c>
      <c r="B38" s="208" t="str">
        <f ca="1">IF(LEN(A38)=0,"",INDEX('Smelter Look-up'!$A:$A,MATCH($A38,'Smelter Look-up'!$E:$E,0)))</f>
        <v>Tin</v>
      </c>
      <c r="C38" s="212" t="str">
        <f ca="1">IF(LEN(A38)=0,"",INDEX('Smelter Look-up'!$C:$C,MATCH($A38,'Smelter Look-up'!$E:$E,0)))</f>
        <v>PT Rajawali Rimba Perkasa</v>
      </c>
      <c r="D38" s="270"/>
      <c r="E38" s="208" t="str">
        <f ca="1">IF(ISERROR($V38),"",OFFSET('Smelter Look-up'!$D$4,$V38-4,0)&amp;"")</f>
        <v>INDONESIA</v>
      </c>
      <c r="F38" s="208" t="str">
        <f ca="1">IF(ISERROR($V38),"",OFFSET('Smelter Look-up'!$E$4,$V38-4,0))</f>
        <v>CID003381</v>
      </c>
      <c r="G38" s="208" t="str">
        <f ca="1">IF(C38=$X$4,IF(ISERROR($V38),"Enter smelter details","RMI"),IF(ISERROR($V38),"",OFFSET('Smelter Look-up'!$F$4,$V38-4,0)))</f>
        <v>RMI</v>
      </c>
      <c r="H38" s="209">
        <f ca="1">IF(ISERROR($V38),"",OFFSET('Smelter Look-up'!$G$4,$V38-4,0))</f>
        <v>0</v>
      </c>
      <c r="I38" s="210" t="str">
        <f ca="1">IF(ISERROR($V38),"",OFFSET('Smelter Look-up'!$H$4,$V38-4,0))</f>
        <v>Tukak Sadai</v>
      </c>
      <c r="J38" s="210" t="str">
        <f ca="1">IF(ISERROR($V38),"",OFFSET('Smelter Look-up'!$I$4,$V38-4,0))</f>
        <v>Kepulauan Bangka Belitung</v>
      </c>
      <c r="K38" s="260"/>
      <c r="L38" s="260"/>
      <c r="M38" s="260"/>
      <c r="N38" s="260"/>
      <c r="O38" s="260"/>
      <c r="P38" s="211"/>
      <c r="Q38" s="261"/>
      <c r="R38" s="208" t="str">
        <f ca="1">IF(ISERROR($V38),"",OFFSET('Smelter Look-up'!$C$4,$V38-4,0)&amp;"")</f>
        <v>PT Rajawali Rimba Perkasa</v>
      </c>
      <c r="S38" s="215" t="str">
        <f t="shared" ref="S38:S68" ca="1" si="6">IF(B38="","",IF(ISERROR(MATCH($E38,CL,0)),"Unknown",INDIRECT("'C'!$A$"&amp;MATCH($E38,CL,0)+1)))</f>
        <v>ID</v>
      </c>
      <c r="T38" s="215" t="str">
        <f ca="1">IF(B38="","",IF(ISERROR(MATCH($J38,SorP!$B$1:$B$6230,0)),"",INDIRECT("'SorP'!$A$"&amp;MATCH($J38,SorP!$B$1:$B$6230,0))))</f>
        <v>ID-BB</v>
      </c>
      <c r="U38" s="231"/>
      <c r="V38" s="262">
        <f ca="1">IF(C38="",NA(),IF(OR(C38="Smelter not listed",C38="Smelter not yet identified"),MATCH($B38&amp;$D38,'Smelter Look-up'!$J:$J,0),MATCH($B38&amp;$C38,'Smelter Look-up'!$J:$J,0)))</f>
        <v>501</v>
      </c>
      <c r="W38" s="263"/>
      <c r="X38" s="263">
        <f t="shared" ref="X38:X68" ca="1" si="7">IF(AND(C38="Smelter not listed",OR(LEN(D38)=0,LEN(E38)=0)),1,0)</f>
        <v>0</v>
      </c>
      <c r="Y38" s="263"/>
      <c r="Z38" s="263"/>
      <c r="AB38" s="265" t="str">
        <f t="shared" ref="AB38:AB68" ca="1" si="8">B38&amp;C38</f>
        <v>TinPT Rajawali Rimba Perkasa</v>
      </c>
    </row>
    <row r="39" spans="1:28" s="264" customFormat="1" ht="20.25">
      <c r="A39" s="207" t="s">
        <v>13957</v>
      </c>
      <c r="B39" s="208" t="str">
        <f ca="1">IF(LEN(A39)=0,"",INDEX('Smelter Look-up'!$A:$A,MATCH($A39,'Smelter Look-up'!$E:$E,0)))</f>
        <v>Tin</v>
      </c>
      <c r="C39" s="212" t="str">
        <f ca="1">IF(LEN(A39)=0,"",INDEX('Smelter Look-up'!$C:$C,MATCH($A39,'Smelter Look-up'!$E:$E,0)))</f>
        <v>Luna Smelter, Ltd.</v>
      </c>
      <c r="D39" s="270"/>
      <c r="E39" s="208" t="str">
        <f ca="1">IF(ISERROR($V39),"",OFFSET('Smelter Look-up'!$D$4,$V39-4,0)&amp;"")</f>
        <v>RWANDA</v>
      </c>
      <c r="F39" s="208" t="str">
        <f ca="1">IF(ISERROR($V39),"",OFFSET('Smelter Look-up'!$E$4,$V39-4,0))</f>
        <v>CID003387</v>
      </c>
      <c r="G39" s="208" t="str">
        <f ca="1">IF(C39=$X$4,IF(ISERROR($V39),"Enter smelter details","RMI"),IF(ISERROR($V39),"",OFFSET('Smelter Look-up'!$F$4,$V39-4,0)))</f>
        <v>RMI</v>
      </c>
      <c r="H39" s="209">
        <f ca="1">IF(ISERROR($V39),"",OFFSET('Smelter Look-up'!$G$4,$V39-4,0))</f>
        <v>0</v>
      </c>
      <c r="I39" s="210" t="str">
        <f ca="1">IF(ISERROR($V39),"",OFFSET('Smelter Look-up'!$H$4,$V39-4,0))</f>
        <v>Kigali</v>
      </c>
      <c r="J39" s="210" t="str">
        <f ca="1">IF(ISERROR($V39),"",OFFSET('Smelter Look-up'!$I$4,$V39-4,0))</f>
        <v>City of Kigali</v>
      </c>
      <c r="K39" s="260"/>
      <c r="L39" s="260"/>
      <c r="M39" s="260"/>
      <c r="N39" s="260"/>
      <c r="O39" s="260"/>
      <c r="P39" s="211"/>
      <c r="Q39" s="261"/>
      <c r="R39" s="208" t="str">
        <f ca="1">IF(ISERROR($V39),"",OFFSET('Smelter Look-up'!$C$4,$V39-4,0)&amp;"")</f>
        <v>Luna Smelter, Ltd.</v>
      </c>
      <c r="S39" s="215" t="str">
        <f t="shared" ca="1" si="6"/>
        <v>RW</v>
      </c>
      <c r="T39" s="215" t="str">
        <f ca="1">IF(B39="","",IF(ISERROR(MATCH($J39,SorP!$B$1:$B$6230,0)),"",INDIRECT("'SorP'!$A$"&amp;MATCH($J39,SorP!$B$1:$B$6230,0))))</f>
        <v>RW-01</v>
      </c>
      <c r="U39" s="231"/>
      <c r="V39" s="262">
        <f ca="1">IF(C39="",NA(),IF(OR(C39="Smelter not listed",C39="Smelter not yet identified"),MATCH($B39&amp;$D39,'Smelter Look-up'!$J:$J,0),MATCH($B39&amp;$C39,'Smelter Look-up'!$J:$J,0)))</f>
        <v>454</v>
      </c>
      <c r="W39" s="263"/>
      <c r="X39" s="263">
        <f t="shared" ca="1" si="7"/>
        <v>0</v>
      </c>
      <c r="Y39" s="263"/>
      <c r="Z39" s="263"/>
      <c r="AB39" s="265" t="str">
        <f t="shared" ca="1" si="8"/>
        <v>TinLuna Smelter, Ltd.</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Zierick Manufacturing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A. Company - All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Kerry Lynster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klynster@zierick.com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914.666.2911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Kerry Lynster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klynster@zierick.com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http://www.zierick.com/pages/ne_40.php</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17"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Kerry Lynster</cp:lastModifiedBy>
  <cp:lastPrinted>2015-04-21T20:47:43Z</cp:lastPrinted>
  <dcterms:created xsi:type="dcterms:W3CDTF">2010-06-21T21:00:23Z</dcterms:created>
  <dcterms:modified xsi:type="dcterms:W3CDTF">2022-07-11T19:01:48Z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